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45" windowWidth="18975" windowHeight="11445" activeTab="1"/>
  </bookViews>
  <sheets>
    <sheet name="Simple Instructions" sheetId="3" r:id="rId1"/>
    <sheet name="Calcs" sheetId="1" r:id="rId2"/>
    <sheet name="Detailed Instructions" sheetId="2" r:id="rId3"/>
  </sheets>
  <definedNames>
    <definedName name="Actual">'Calcs'!$T$5:$T$35</definedName>
    <definedName name="Code">'Calcs'!$S$5:$S$35</definedName>
    <definedName name="factor">'Calcs'!$Q$13</definedName>
    <definedName name="imp">'Calcs'!$P$10:$Q$11</definedName>
    <definedName name="style">'Calcs'!$P$13</definedName>
  </definedNames>
  <calcPr calcId="125725"/>
</workbook>
</file>

<file path=xl/comments2.xml><?xml version="1.0" encoding="utf-8"?>
<comments xmlns="http://schemas.openxmlformats.org/spreadsheetml/2006/main">
  <authors>
    <author>John</author>
  </authors>
  <commentList>
    <comment ref="N4" authorId="0">
      <text>
        <r>
          <rPr>
            <b/>
            <sz val="8"/>
            <rFont val="Tahoma"/>
            <family val="2"/>
          </rPr>
          <t>John:</t>
        </r>
        <r>
          <rPr>
            <sz val="8"/>
            <rFont val="Tahoma"/>
            <family val="2"/>
          </rPr>
          <t xml:space="preserve">
Gap greater than tolerance show up green.  Gap less than tolerance show up pink.</t>
        </r>
      </text>
    </comment>
    <comment ref="N6" authorId="0">
      <text>
        <r>
          <rPr>
            <b/>
            <sz val="8"/>
            <rFont val="Tahoma"/>
            <family val="2"/>
          </rPr>
          <t>John:</t>
        </r>
        <r>
          <rPr>
            <sz val="8"/>
            <rFont val="Tahoma"/>
            <family val="2"/>
          </rPr>
          <t xml:space="preserve">
Typically (but not always), clearances will reduce.  When changing, you may wish to anticpate this and choose Shims that err on the slack side.
Enter -0.01, -0.02, -0.03 for slack
Enter +0.01, +0.02, +0.03 for tight</t>
        </r>
      </text>
    </comment>
  </commentList>
</comments>
</file>

<file path=xl/sharedStrings.xml><?xml version="1.0" encoding="utf-8"?>
<sst xmlns="http://schemas.openxmlformats.org/spreadsheetml/2006/main" count="184" uniqueCount="57">
  <si>
    <t>In</t>
  </si>
  <si>
    <t>Ex</t>
  </si>
  <si>
    <t>L</t>
  </si>
  <si>
    <t>R</t>
  </si>
  <si>
    <t>Feeler</t>
  </si>
  <si>
    <t>Shim</t>
  </si>
  <si>
    <t>Spec</t>
  </si>
  <si>
    <t>New</t>
  </si>
  <si>
    <t>B</t>
  </si>
  <si>
    <t>C</t>
  </si>
  <si>
    <t>D</t>
  </si>
  <si>
    <t>Old</t>
  </si>
  <si>
    <t>New Gap</t>
  </si>
  <si>
    <t>Code</t>
  </si>
  <si>
    <t>Actual</t>
  </si>
  <si>
    <t>D1</t>
  </si>
  <si>
    <t>New Shim</t>
  </si>
  <si>
    <t>mm</t>
  </si>
  <si>
    <t>bought</t>
  </si>
  <si>
    <t>Tolerance</t>
  </si>
  <si>
    <t>Final</t>
  </si>
  <si>
    <t>Stock</t>
  </si>
  <si>
    <t>Ex4</t>
  </si>
  <si>
    <t>Ex2</t>
  </si>
  <si>
    <t>In2</t>
  </si>
  <si>
    <t>In4</t>
  </si>
  <si>
    <t>i</t>
  </si>
  <si>
    <t>ii</t>
  </si>
  <si>
    <t>iii</t>
  </si>
  <si>
    <t>iv</t>
  </si>
  <si>
    <t>In3</t>
  </si>
  <si>
    <t>In1</t>
  </si>
  <si>
    <t>Ex3</t>
  </si>
  <si>
    <t>Ex1</t>
  </si>
  <si>
    <t>Right Bank</t>
  </si>
  <si>
    <t>Left Bank</t>
  </si>
  <si>
    <t>Front of Bike</t>
  </si>
  <si>
    <t>I</t>
  </si>
  <si>
    <t>n</t>
  </si>
  <si>
    <t>t</t>
  </si>
  <si>
    <t>a</t>
  </si>
  <si>
    <t>k</t>
  </si>
  <si>
    <t>e</t>
  </si>
  <si>
    <t>B-C+D1 +spare</t>
  </si>
  <si>
    <t>Spare</t>
  </si>
  <si>
    <t>Actual Sizes</t>
  </si>
  <si>
    <t>Lookup Table</t>
  </si>
  <si>
    <t>Buy</t>
  </si>
  <si>
    <t>Calculate</t>
  </si>
  <si>
    <t>The spreadsheet is protected to prevent accidental over-write of formulae.  You can unprotect it.  Just hit ENTER when asked for a password.</t>
  </si>
  <si>
    <t>Imperial</t>
  </si>
  <si>
    <t>Metric</t>
  </si>
  <si>
    <t>Intake</t>
  </si>
  <si>
    <t>Exhaust</t>
  </si>
  <si>
    <t>New shim used</t>
  </si>
  <si>
    <t>Final Gap</t>
  </si>
  <si>
    <t>New Shim Used</t>
  </si>
</sst>
</file>

<file path=xl/styles.xml><?xml version="1.0" encoding="utf-8"?>
<styleSheet xmlns="http://schemas.openxmlformats.org/spreadsheetml/2006/main">
  <numFmts count="1">
    <numFmt numFmtId="164" formatCode="0.000"/>
  </numFmts>
  <fonts count="22">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8"/>
      <color theme="1"/>
      <name val="Arial"/>
      <family val="2"/>
    </font>
    <font>
      <sz val="8"/>
      <name val="Tahoma"/>
      <family val="2"/>
    </font>
    <font>
      <b/>
      <sz val="8"/>
      <name val="Tahoma"/>
      <family val="2"/>
    </font>
    <font>
      <sz val="18"/>
      <color theme="1"/>
      <name val="Comic Sans MS"/>
      <family val="4"/>
    </font>
    <font>
      <sz val="8"/>
      <color theme="1"/>
      <name val="Arial"/>
      <family val="2"/>
    </font>
    <font>
      <b/>
      <sz val="8"/>
      <color rgb="FFFF0000"/>
      <name val="Arial"/>
      <family val="2"/>
    </font>
    <font>
      <b/>
      <sz val="8"/>
      <color theme="1"/>
      <name val="Arial"/>
      <family val="2"/>
    </font>
    <font>
      <sz val="11"/>
      <name val="Calibri"/>
      <family val="2"/>
      <scheme val="minor"/>
    </font>
    <font>
      <sz val="24"/>
      <color theme="1"/>
      <name val="Calibri"/>
      <family val="2"/>
      <scheme val="minor"/>
    </font>
    <font>
      <sz val="11"/>
      <color rgb="FFFFFF66"/>
      <name val="Calibri"/>
      <family val="2"/>
      <scheme val="minor"/>
    </font>
    <font>
      <sz val="10"/>
      <color rgb="FFFFFF66"/>
      <name val="Calibri"/>
      <family val="2"/>
      <scheme val="minor"/>
    </font>
    <font>
      <sz val="9"/>
      <name val="Calibri"/>
      <family val="2"/>
      <scheme val="minor"/>
    </font>
    <font>
      <b/>
      <sz val="11"/>
      <color theme="1"/>
      <name val="Calibri"/>
      <family val="2"/>
    </font>
    <font>
      <sz val="11"/>
      <color theme="1"/>
      <name val="Calibri"/>
      <family val="2"/>
    </font>
    <font>
      <b/>
      <sz val="10"/>
      <color theme="1"/>
      <name val="Calibri"/>
      <family val="2"/>
    </font>
    <font>
      <sz val="10"/>
      <color theme="1"/>
      <name val="Calibri"/>
      <family val="2"/>
    </font>
    <font>
      <b/>
      <sz val="8"/>
      <name val="Calibri"/>
      <family val="2"/>
    </font>
    <font>
      <b/>
      <sz val="10"/>
      <color rgb="FFFF0000"/>
      <name val="Calibri"/>
      <family val="2"/>
    </font>
  </fonts>
  <fills count="10">
    <fill>
      <patternFill/>
    </fill>
    <fill>
      <patternFill patternType="gray125"/>
    </fill>
    <fill>
      <patternFill patternType="solid">
        <fgColor theme="5" tint="0.7999799847602844"/>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24993999302387238"/>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8" tint="0.5999600291252136"/>
        <bgColor indexed="64"/>
      </patternFill>
    </fill>
  </fills>
  <borders count="68">
    <border>
      <left/>
      <right/>
      <top/>
      <bottom/>
      <diagonal/>
    </border>
    <border>
      <left style="thin"/>
      <right style="thin"/>
      <top style="thin"/>
      <bottom style="thin"/>
    </border>
    <border>
      <left style="thin"/>
      <right style="thin"/>
      <top style="thin"/>
      <bottom/>
    </border>
    <border>
      <left style="thin"/>
      <right style="thin"/>
      <top style="thick"/>
      <bottom style="thin"/>
    </border>
    <border>
      <left style="thin"/>
      <right style="thin"/>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hair"/>
      <right style="hair"/>
      <top style="hair"/>
      <bottom style="hair"/>
    </border>
    <border>
      <left style="hair"/>
      <right style="hair"/>
      <top/>
      <bottom/>
    </border>
    <border>
      <left/>
      <right/>
      <top style="thick"/>
      <bottom style="hair"/>
    </border>
    <border>
      <left/>
      <right/>
      <top style="hair"/>
      <bottom style="hair"/>
    </border>
    <border>
      <left/>
      <right/>
      <top style="hair"/>
      <bottom style="thick"/>
    </border>
    <border>
      <left style="thin"/>
      <right style="thick"/>
      <top style="thick"/>
      <bottom style="thin"/>
    </border>
    <border>
      <left style="thin"/>
      <right style="thick"/>
      <top style="thin"/>
      <bottom style="thick"/>
    </border>
    <border>
      <left style="thick"/>
      <right style="thin"/>
      <top style="thin"/>
      <bottom style="medium"/>
    </border>
    <border>
      <left style="thick"/>
      <right style="thin"/>
      <top style="medium"/>
      <bottom style="thin"/>
    </border>
    <border>
      <left style="thick"/>
      <right style="hair"/>
      <top/>
      <bottom/>
    </border>
    <border>
      <left style="thin"/>
      <right style="thick"/>
      <top style="thin"/>
      <bottom style="medium"/>
    </border>
    <border>
      <left style="thin"/>
      <right style="thick"/>
      <top style="medium"/>
      <bottom style="thin"/>
    </border>
    <border>
      <left style="hair"/>
      <right style="thick"/>
      <top/>
      <bottom/>
    </border>
    <border>
      <left style="thin"/>
      <right style="thick"/>
      <top style="thin"/>
      <bottom style="thin"/>
    </border>
    <border>
      <left/>
      <right style="thin"/>
      <top style="thin"/>
      <bottom/>
    </border>
    <border>
      <left style="thin"/>
      <right style="thick"/>
      <top style="thin"/>
      <bottom/>
    </border>
    <border>
      <left/>
      <right style="thin"/>
      <top style="thin"/>
      <bottom style="thin"/>
    </border>
    <border>
      <left style="thin"/>
      <right style="medium"/>
      <top style="thick"/>
      <bottom style="thin"/>
    </border>
    <border>
      <left style="thin"/>
      <right style="medium"/>
      <top style="medium"/>
      <bottom style="thin"/>
    </border>
    <border>
      <left style="thin"/>
      <right style="medium"/>
      <top style="thin"/>
      <bottom style="medium"/>
    </border>
    <border>
      <left style="thin"/>
      <right style="medium"/>
      <top style="thin"/>
      <bottom style="thick"/>
    </border>
    <border>
      <left style="medium"/>
      <right style="thin"/>
      <top style="thin"/>
      <bottom style="medium"/>
    </border>
    <border>
      <left style="medium"/>
      <right style="thin"/>
      <top style="thin"/>
      <bottom style="thick"/>
    </border>
    <border>
      <left style="medium"/>
      <right style="thin"/>
      <top style="thick"/>
      <bottom style="thin"/>
    </border>
    <border>
      <left style="medium"/>
      <right style="thin"/>
      <top style="medium"/>
      <bottom style="thin"/>
    </border>
    <border>
      <left/>
      <right style="thin"/>
      <top style="thick"/>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style="double"/>
      <top style="thick"/>
      <bottom style="hair"/>
    </border>
    <border>
      <left/>
      <right style="double"/>
      <top style="hair"/>
      <bottom style="hair"/>
    </border>
    <border>
      <left style="double"/>
      <right/>
      <top/>
      <bottom style="double"/>
    </border>
    <border>
      <left style="thick"/>
      <right style="hair"/>
      <top/>
      <bottom style="double"/>
    </border>
    <border>
      <left style="hair"/>
      <right style="hair"/>
      <top/>
      <bottom style="double"/>
    </border>
    <border>
      <left style="hair"/>
      <right style="double"/>
      <top style="hair"/>
      <bottom style="double"/>
    </border>
    <border>
      <left style="double"/>
      <right style="thin"/>
      <top style="double"/>
      <bottom style="thin"/>
    </border>
    <border>
      <left style="thin"/>
      <right style="thin"/>
      <top style="double"/>
      <bottom style="thin"/>
    </border>
    <border>
      <left style="thin"/>
      <right style="thick"/>
      <top style="double"/>
      <bottom style="thin"/>
    </border>
    <border>
      <left/>
      <right style="thin"/>
      <top style="double"/>
      <bottom style="thin"/>
    </border>
    <border>
      <left style="double"/>
      <right style="thin"/>
      <top style="thin"/>
      <bottom/>
    </border>
    <border>
      <left style="double"/>
      <right style="thin"/>
      <top style="thick"/>
      <bottom style="thin"/>
    </border>
    <border>
      <left style="thin"/>
      <right style="double"/>
      <top style="thick"/>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thick"/>
      <top style="thin"/>
      <bottom style="double"/>
    </border>
    <border>
      <left/>
      <right style="thin"/>
      <top style="thin"/>
      <bottom style="double"/>
    </border>
    <border>
      <left style="thin"/>
      <right style="double"/>
      <top style="thin"/>
      <bottom style="double"/>
    </border>
    <border>
      <left style="thin"/>
      <right/>
      <top style="thin"/>
      <bottom style="thin"/>
    </border>
    <border>
      <left style="thick"/>
      <right/>
      <top style="thick"/>
      <bottom/>
    </border>
    <border>
      <left/>
      <right style="thick"/>
      <top style="thick"/>
      <bottom/>
    </border>
    <border>
      <left style="thick"/>
      <right/>
      <top/>
      <bottom style="thick"/>
    </border>
    <border>
      <left/>
      <right style="thick"/>
      <top/>
      <bottom style="thick"/>
    </border>
    <border>
      <left style="thin"/>
      <right style="thin"/>
      <top/>
      <bottom style="thick"/>
    </border>
    <border>
      <left style="thin"/>
      <right style="thin"/>
      <top style="double"/>
      <bottom/>
    </border>
    <border>
      <left style="thin"/>
      <right style="double"/>
      <top style="double"/>
      <bottom/>
    </border>
    <border>
      <left style="thin"/>
      <right style="double"/>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164" fontId="0" fillId="0" borderId="0" xfId="0" applyNumberFormat="1"/>
    <xf numFmtId="0" fontId="0" fillId="0" borderId="0" xfId="0" applyAlignment="1">
      <alignment horizontal="center"/>
    </xf>
    <xf numFmtId="0" fontId="0" fillId="2" borderId="0" xfId="0" applyFill="1"/>
    <xf numFmtId="0" fontId="0" fillId="3" borderId="0" xfId="0" applyFill="1"/>
    <xf numFmtId="0" fontId="0" fillId="0" borderId="0" xfId="0" applyNumberFormat="1"/>
    <xf numFmtId="0" fontId="0" fillId="0" borderId="1" xfId="0" applyBorder="1"/>
    <xf numFmtId="0" fontId="0" fillId="0" borderId="2" xfId="0" applyBorder="1"/>
    <xf numFmtId="0" fontId="0" fillId="0" borderId="2" xfId="0" applyBorder="1" applyAlignment="1">
      <alignment horizontal="center"/>
    </xf>
    <xf numFmtId="0" fontId="0" fillId="0" borderId="3" xfId="0" applyBorder="1"/>
    <xf numFmtId="0" fontId="0" fillId="0" borderId="3"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4" borderId="5"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4" borderId="13" xfId="0" applyFill="1"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15" xfId="0" applyBorder="1" applyAlignment="1" applyProtection="1">
      <alignment horizontal="center"/>
      <protection locked="0"/>
    </xf>
    <xf numFmtId="0" fontId="0" fillId="4" borderId="16"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7"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0" borderId="18" xfId="0" applyBorder="1" applyAlignment="1" applyProtection="1">
      <alignment horizontal="center"/>
      <protection locked="0"/>
    </xf>
    <xf numFmtId="0" fontId="0" fillId="3" borderId="19" xfId="0"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14" xfId="0"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9" xfId="0" applyFill="1" applyBorder="1" applyAlignment="1" applyProtection="1">
      <alignment horizontal="center"/>
      <protection locked="0"/>
    </xf>
    <xf numFmtId="164" fontId="0" fillId="0" borderId="13" xfId="0" applyNumberFormat="1" applyBorder="1" applyAlignment="1">
      <alignment horizontal="center"/>
    </xf>
    <xf numFmtId="164" fontId="0" fillId="0" borderId="21" xfId="0" applyNumberFormat="1" applyBorder="1" applyAlignment="1">
      <alignment horizontal="center"/>
    </xf>
    <xf numFmtId="164" fontId="0" fillId="0" borderId="14" xfId="0" applyNumberFormat="1" applyBorder="1" applyAlignment="1">
      <alignment horizontal="center"/>
    </xf>
    <xf numFmtId="164" fontId="0" fillId="0" borderId="3" xfId="0" applyNumberFormat="1" applyBorder="1" applyAlignment="1">
      <alignment horizontal="center"/>
    </xf>
    <xf numFmtId="164" fontId="0" fillId="0" borderId="1" xfId="0" applyNumberFormat="1" applyBorder="1" applyAlignment="1">
      <alignment horizontal="center"/>
    </xf>
    <xf numFmtId="164" fontId="0" fillId="0" borderId="4" xfId="0" applyNumberFormat="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0" xfId="0" applyNumberFormat="1" applyFill="1" applyBorder="1" applyAlignment="1">
      <alignment horizontal="center"/>
    </xf>
    <xf numFmtId="0" fontId="0" fillId="0" borderId="24" xfId="0" applyBorder="1" applyAlignment="1" quotePrefix="1">
      <alignment horizontal="center" wrapText="1"/>
    </xf>
    <xf numFmtId="0" fontId="0" fillId="0" borderId="0" xfId="0" applyBorder="1" applyAlignment="1">
      <alignment horizontal="center"/>
    </xf>
    <xf numFmtId="164" fontId="0" fillId="0" borderId="0" xfId="0" applyNumberFormat="1" applyBorder="1" applyAlignment="1">
      <alignment horizontal="center"/>
    </xf>
    <xf numFmtId="0" fontId="0" fillId="3" borderId="0" xfId="0" applyFill="1" applyAlignment="1">
      <alignment horizontal="center"/>
    </xf>
    <xf numFmtId="0" fontId="0" fillId="4" borderId="3" xfId="0" applyFill="1" applyBorder="1" applyAlignment="1">
      <alignment horizontal="center"/>
    </xf>
    <xf numFmtId="0" fontId="0" fillId="2" borderId="6" xfId="0" applyFill="1" applyBorder="1" applyAlignment="1">
      <alignment horizontal="center"/>
    </xf>
    <xf numFmtId="164" fontId="0" fillId="2" borderId="21" xfId="0" applyNumberFormat="1" applyFill="1" applyBorder="1" applyAlignment="1">
      <alignment horizontal="center"/>
    </xf>
    <xf numFmtId="0" fontId="0" fillId="3" borderId="6" xfId="0" applyFill="1" applyBorder="1" applyAlignment="1">
      <alignment horizontal="center"/>
    </xf>
    <xf numFmtId="164" fontId="0" fillId="3" borderId="21" xfId="0" applyNumberFormat="1" applyFill="1" applyBorder="1" applyAlignment="1">
      <alignment horizontal="center"/>
    </xf>
    <xf numFmtId="0" fontId="0" fillId="3" borderId="7" xfId="0" applyFill="1" applyBorder="1" applyAlignment="1">
      <alignment horizontal="center"/>
    </xf>
    <xf numFmtId="164" fontId="0" fillId="3" borderId="14" xfId="0" applyNumberFormat="1" applyFill="1" applyBorder="1" applyAlignment="1">
      <alignment horizontal="center"/>
    </xf>
    <xf numFmtId="0" fontId="0" fillId="4" borderId="6" xfId="0" applyFill="1" applyBorder="1" applyAlignment="1">
      <alignment horizontal="center"/>
    </xf>
    <xf numFmtId="0" fontId="0" fillId="4" borderId="1" xfId="0" applyFill="1" applyBorder="1" applyAlignment="1">
      <alignment horizontal="center"/>
    </xf>
    <xf numFmtId="0" fontId="0" fillId="4" borderId="21"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0" fillId="4" borderId="14" xfId="0" applyFill="1" applyBorder="1" applyAlignment="1">
      <alignment horizontal="center"/>
    </xf>
    <xf numFmtId="0" fontId="0" fillId="0" borderId="3" xfId="0" applyBorder="1" applyAlignment="1" applyProtection="1">
      <alignment horizontal="center"/>
      <protection locked="0"/>
    </xf>
    <xf numFmtId="0" fontId="2" fillId="0" borderId="25" xfId="0" applyFont="1" applyBorder="1" applyAlignment="1">
      <alignment horizontal="center"/>
    </xf>
    <xf numFmtId="0" fontId="2"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9" xfId="0" applyFont="1" applyBorder="1" applyAlignment="1">
      <alignment horizontal="center"/>
    </xf>
    <xf numFmtId="0" fontId="0" fillId="0" borderId="0" xfId="0" applyProtection="1">
      <protection locked="0"/>
    </xf>
    <xf numFmtId="0" fontId="0" fillId="4" borderId="5" xfId="0" applyFill="1" applyBorder="1" applyAlignment="1" applyProtection="1">
      <alignment horizontal="center"/>
      <protection locked="0"/>
    </xf>
    <xf numFmtId="0" fontId="0" fillId="5" borderId="3" xfId="0" applyNumberFormat="1" applyFill="1" applyBorder="1" applyAlignment="1" applyProtection="1">
      <alignment horizontal="center"/>
      <protection locked="0"/>
    </xf>
    <xf numFmtId="0" fontId="0" fillId="5" borderId="1" xfId="0" applyNumberFormat="1" applyFill="1" applyBorder="1" applyAlignment="1" applyProtection="1">
      <alignment horizontal="center"/>
      <protection locked="0"/>
    </xf>
    <xf numFmtId="0" fontId="0" fillId="5" borderId="4" xfId="0" applyNumberFormat="1"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6" borderId="0" xfId="0" applyFill="1"/>
    <xf numFmtId="0" fontId="0" fillId="6" borderId="0" xfId="0" applyFill="1" applyAlignment="1">
      <alignment horizontal="center"/>
    </xf>
    <xf numFmtId="0" fontId="7" fillId="0" borderId="0" xfId="0" applyFont="1"/>
    <xf numFmtId="0" fontId="0" fillId="0" borderId="0" xfId="0" applyFill="1" applyBorder="1"/>
    <xf numFmtId="0" fontId="0" fillId="0" borderId="0" xfId="0" applyFill="1" applyBorder="1" applyAlignment="1">
      <alignment horizontal="center"/>
    </xf>
    <xf numFmtId="0" fontId="0" fillId="0" borderId="0" xfId="0" applyFill="1" applyBorder="1" applyAlignment="1" quotePrefix="1">
      <alignment horizontal="center" wrapText="1"/>
    </xf>
    <xf numFmtId="164" fontId="0" fillId="0" borderId="0" xfId="0" applyNumberFormat="1" applyFill="1" applyBorder="1" applyAlignment="1">
      <alignment horizontal="center"/>
    </xf>
    <xf numFmtId="0" fontId="0" fillId="0" borderId="0" xfId="0" applyNumberFormat="1" applyFill="1" applyBorder="1" applyAlignment="1" applyProtection="1">
      <alignment horizontal="center"/>
      <protection locked="0"/>
    </xf>
    <xf numFmtId="0" fontId="8" fillId="0" borderId="1" xfId="0" applyFont="1" applyBorder="1"/>
    <xf numFmtId="0" fontId="8" fillId="0" borderId="1" xfId="0" applyFont="1" applyBorder="1" applyAlignment="1">
      <alignment horizontal="center"/>
    </xf>
    <xf numFmtId="0" fontId="8" fillId="0" borderId="21" xfId="0" applyFont="1" applyBorder="1" applyAlignment="1">
      <alignment horizontal="center"/>
    </xf>
    <xf numFmtId="0" fontId="8" fillId="0" borderId="2" xfId="0" applyFont="1" applyBorder="1"/>
    <xf numFmtId="0" fontId="8" fillId="0" borderId="2" xfId="0" applyFont="1" applyBorder="1" applyAlignment="1">
      <alignment horizontal="center"/>
    </xf>
    <xf numFmtId="0" fontId="8" fillId="0" borderId="23" xfId="0" applyFont="1" applyBorder="1" applyAlignment="1">
      <alignment horizontal="center"/>
    </xf>
    <xf numFmtId="0" fontId="8" fillId="0" borderId="22" xfId="0" applyFont="1" applyBorder="1" applyAlignment="1">
      <alignment horizontal="center"/>
    </xf>
    <xf numFmtId="0" fontId="8" fillId="0" borderId="3" xfId="0" applyFont="1" applyBorder="1" applyAlignment="1">
      <alignment horizontal="center"/>
    </xf>
    <xf numFmtId="0" fontId="8" fillId="0" borderId="3" xfId="0" applyFont="1" applyBorder="1"/>
    <xf numFmtId="164" fontId="8" fillId="0" borderId="3" xfId="0" applyNumberFormat="1" applyFont="1" applyBorder="1" applyAlignment="1">
      <alignment horizontal="center"/>
    </xf>
    <xf numFmtId="0" fontId="8" fillId="0" borderId="13" xfId="0" applyFont="1" applyBorder="1" applyAlignment="1">
      <alignment horizontal="center"/>
    </xf>
    <xf numFmtId="164" fontId="8" fillId="0" borderId="33" xfId="0" applyNumberFormat="1" applyFont="1" applyBorder="1" applyAlignment="1">
      <alignment horizontal="center"/>
    </xf>
    <xf numFmtId="0" fontId="8" fillId="5" borderId="3" xfId="0" applyNumberFormat="1" applyFont="1" applyFill="1" applyBorder="1" applyAlignment="1" applyProtection="1">
      <alignment horizontal="center"/>
      <protection locked="0"/>
    </xf>
    <xf numFmtId="164" fontId="8" fillId="0" borderId="1" xfId="0" applyNumberFormat="1" applyFont="1" applyBorder="1" applyAlignment="1">
      <alignment horizontal="center"/>
    </xf>
    <xf numFmtId="164" fontId="8" fillId="0" borderId="24" xfId="0" applyNumberFormat="1" applyFont="1" applyBorder="1" applyAlignment="1">
      <alignment horizontal="center"/>
    </xf>
    <xf numFmtId="0" fontId="8" fillId="5" borderId="1" xfId="0" applyNumberFormat="1" applyFont="1" applyFill="1" applyBorder="1" applyAlignment="1" applyProtection="1">
      <alignment horizontal="center"/>
      <protection locked="0"/>
    </xf>
    <xf numFmtId="0" fontId="8" fillId="0" borderId="34" xfId="0" applyFont="1" applyBorder="1"/>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xf numFmtId="0" fontId="8" fillId="0" borderId="0" xfId="0" applyFont="1" applyBorder="1" applyAlignment="1">
      <alignment horizontal="center"/>
    </xf>
    <xf numFmtId="0" fontId="8" fillId="0" borderId="38" xfId="0" applyFont="1" applyBorder="1" applyAlignment="1">
      <alignment horizontal="center"/>
    </xf>
    <xf numFmtId="0" fontId="8" fillId="4" borderId="5" xfId="0" applyFont="1" applyFill="1" applyBorder="1" applyAlignment="1" applyProtection="1">
      <alignment horizontal="center"/>
      <protection locked="0"/>
    </xf>
    <xf numFmtId="0" fontId="10" fillId="0" borderId="25" xfId="0" applyFont="1" applyBorder="1" applyAlignment="1">
      <alignment horizontal="center"/>
    </xf>
    <xf numFmtId="0" fontId="8" fillId="0" borderId="39" xfId="0" applyFont="1" applyBorder="1" applyAlignment="1">
      <alignment horizontal="center"/>
    </xf>
    <xf numFmtId="0" fontId="8" fillId="0" borderId="15" xfId="0" applyFont="1" applyBorder="1" applyAlignment="1" applyProtection="1">
      <alignment horizontal="center"/>
      <protection locked="0"/>
    </xf>
    <xf numFmtId="0" fontId="9" fillId="0" borderId="27" xfId="0" applyFont="1" applyBorder="1" applyAlignment="1">
      <alignment horizontal="center"/>
    </xf>
    <xf numFmtId="0" fontId="8" fillId="0" borderId="40" xfId="0" applyFont="1" applyBorder="1" applyAlignment="1">
      <alignment horizontal="center"/>
    </xf>
    <xf numFmtId="0" fontId="8" fillId="4" borderId="16" xfId="0" applyFont="1" applyFill="1" applyBorder="1" applyAlignment="1" applyProtection="1">
      <alignment horizontal="center"/>
      <protection locked="0"/>
    </xf>
    <xf numFmtId="0" fontId="10" fillId="0" borderId="26" xfId="0" applyFont="1" applyBorder="1" applyAlignment="1">
      <alignment horizontal="center"/>
    </xf>
    <xf numFmtId="0" fontId="8" fillId="0" borderId="41" xfId="0" applyFont="1" applyBorder="1"/>
    <xf numFmtId="0" fontId="8" fillId="0" borderId="42" xfId="0" applyFont="1" applyBorder="1" applyAlignment="1" applyProtection="1">
      <alignment horizontal="center"/>
      <protection locked="0"/>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xf numFmtId="0" fontId="8" fillId="0" borderId="46" xfId="0" applyFont="1" applyBorder="1"/>
    <xf numFmtId="0" fontId="8" fillId="3" borderId="46" xfId="0" applyFont="1" applyFill="1" applyBorder="1"/>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quotePrefix="1">
      <alignment horizontal="center" wrapText="1"/>
    </xf>
    <xf numFmtId="0" fontId="8" fillId="0" borderId="49" xfId="0" applyFont="1" applyBorder="1"/>
    <xf numFmtId="0" fontId="8" fillId="0" borderId="50" xfId="0" applyFont="1" applyBorder="1" applyAlignment="1">
      <alignment horizontal="center"/>
    </xf>
    <xf numFmtId="164" fontId="8" fillId="0" borderId="51" xfId="0" applyNumberFormat="1" applyFont="1" applyBorder="1" applyAlignment="1">
      <alignment horizontal="center"/>
    </xf>
    <xf numFmtId="0" fontId="8" fillId="0" borderId="52" xfId="0" applyFont="1" applyBorder="1" applyAlignment="1">
      <alignment horizontal="center"/>
    </xf>
    <xf numFmtId="164" fontId="8" fillId="0" borderId="53" xfId="0" applyNumberFormat="1"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8" fillId="0" borderId="55" xfId="0" applyFont="1" applyBorder="1"/>
    <xf numFmtId="164" fontId="8" fillId="0" borderId="55" xfId="0" applyNumberFormat="1" applyFont="1" applyBorder="1" applyAlignment="1">
      <alignment horizontal="center"/>
    </xf>
    <xf numFmtId="0" fontId="8" fillId="0" borderId="56" xfId="0" applyFont="1" applyBorder="1" applyAlignment="1">
      <alignment horizontal="center"/>
    </xf>
    <xf numFmtId="164" fontId="8" fillId="0" borderId="57" xfId="0" applyNumberFormat="1" applyFont="1" applyBorder="1" applyAlignment="1">
      <alignment horizontal="center"/>
    </xf>
    <xf numFmtId="0" fontId="8" fillId="5" borderId="55" xfId="0" applyNumberFormat="1" applyFont="1" applyFill="1" applyBorder="1" applyAlignment="1" applyProtection="1">
      <alignment horizontal="center"/>
      <protection locked="0"/>
    </xf>
    <xf numFmtId="164" fontId="8" fillId="0" borderId="58"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3" fillId="0" borderId="0" xfId="0" applyFont="1"/>
    <xf numFmtId="0" fontId="13" fillId="0" borderId="0" xfId="0" applyFont="1" applyProtection="1">
      <protection locked="0"/>
    </xf>
    <xf numFmtId="0" fontId="14" fillId="0" borderId="0" xfId="0" applyFont="1" applyProtection="1">
      <protection locked="0"/>
    </xf>
    <xf numFmtId="0" fontId="11" fillId="0" borderId="0" xfId="0" applyFont="1"/>
    <xf numFmtId="0" fontId="11" fillId="0" borderId="0" xfId="0" applyFont="1" applyProtection="1">
      <protection locked="0"/>
    </xf>
    <xf numFmtId="0" fontId="15" fillId="0" borderId="0" xfId="0" applyFont="1" applyAlignment="1" applyProtection="1">
      <alignment horizontal="center"/>
      <protection locked="0"/>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xf>
    <xf numFmtId="0" fontId="2" fillId="0" borderId="0" xfId="0" applyFont="1"/>
    <xf numFmtId="0" fontId="2" fillId="0" borderId="0" xfId="0" applyNumberFormat="1" applyFont="1" applyAlignment="1">
      <alignment horizontal="center"/>
    </xf>
    <xf numFmtId="0" fontId="0" fillId="0" borderId="0" xfId="0" applyFill="1" applyBorder="1" applyAlignment="1">
      <alignment horizontal="center"/>
    </xf>
    <xf numFmtId="0" fontId="0" fillId="0" borderId="59" xfId="0" applyBorder="1" applyAlignment="1">
      <alignment horizontal="center" wrapText="1"/>
    </xf>
    <xf numFmtId="0" fontId="0" fillId="0" borderId="24" xfId="0" applyBorder="1" applyAlignment="1">
      <alignment horizontal="center" wrapText="1"/>
    </xf>
    <xf numFmtId="0" fontId="0" fillId="7" borderId="0" xfId="0" applyFill="1" applyAlignment="1">
      <alignment horizontal="center"/>
    </xf>
    <xf numFmtId="0" fontId="0" fillId="8" borderId="0" xfId="0" applyFill="1" applyAlignment="1">
      <alignment horizontal="center"/>
    </xf>
    <xf numFmtId="0" fontId="4" fillId="0" borderId="0" xfId="0" applyFont="1" applyAlignment="1">
      <alignment horizontal="center"/>
    </xf>
    <xf numFmtId="0" fontId="12" fillId="9" borderId="60" xfId="0" applyNumberFormat="1" applyFont="1" applyFill="1" applyBorder="1" applyAlignment="1">
      <alignment horizontal="center" vertical="center"/>
    </xf>
    <xf numFmtId="0" fontId="0" fillId="9" borderId="61" xfId="0" applyFill="1" applyBorder="1" applyAlignment="1">
      <alignment horizontal="center" vertical="center"/>
    </xf>
    <xf numFmtId="0" fontId="0" fillId="9" borderId="62" xfId="0" applyFill="1" applyBorder="1" applyAlignment="1">
      <alignment horizontal="center" vertical="center"/>
    </xf>
    <xf numFmtId="0" fontId="0" fillId="9" borderId="63" xfId="0" applyFill="1" applyBorder="1" applyAlignment="1">
      <alignment horizontal="center" vertical="center"/>
    </xf>
    <xf numFmtId="0" fontId="0" fillId="0" borderId="2" xfId="0" applyBorder="1" applyAlignment="1">
      <alignment horizontal="center" wrapText="1"/>
    </xf>
    <xf numFmtId="0" fontId="0" fillId="0" borderId="64" xfId="0" applyBorder="1" applyAlignment="1">
      <alignment wrapText="1"/>
    </xf>
    <xf numFmtId="0" fontId="0" fillId="0" borderId="2" xfId="0" applyNumberFormat="1" applyBorder="1" applyAlignment="1">
      <alignment horizontal="center" wrapText="1"/>
    </xf>
    <xf numFmtId="0" fontId="0" fillId="0" borderId="64" xfId="0" applyBorder="1" applyAlignment="1">
      <alignment horizontal="center" wrapText="1"/>
    </xf>
    <xf numFmtId="0" fontId="8" fillId="0" borderId="46" xfId="0" applyFont="1" applyBorder="1" applyAlignment="1">
      <alignment horizontal="center"/>
    </xf>
    <xf numFmtId="0" fontId="8" fillId="0" borderId="65" xfId="0" applyNumberFormat="1" applyFont="1" applyBorder="1" applyAlignment="1">
      <alignment horizontal="center" wrapText="1"/>
    </xf>
    <xf numFmtId="0" fontId="8" fillId="0" borderId="65" xfId="0" applyFont="1" applyBorder="1" applyAlignment="1">
      <alignment horizontal="center" wrapText="1"/>
    </xf>
    <xf numFmtId="0" fontId="8" fillId="0" borderId="66" xfId="0" applyFont="1" applyBorder="1" applyAlignment="1">
      <alignment horizontal="center" wrapText="1"/>
    </xf>
    <xf numFmtId="0" fontId="0" fillId="0" borderId="67" xfId="0"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dxfs count="24">
    <dxf>
      <fill>
        <patternFill>
          <bgColor theme="6" tint="0.3999499976634979"/>
        </patternFill>
      </fill>
      <border/>
    </dxf>
    <dxf>
      <fill>
        <patternFill>
          <bgColor theme="5" tint="0.5999600291252136"/>
        </patternFill>
      </fill>
      <border/>
    </dxf>
    <dxf>
      <fill>
        <patternFill>
          <bgColor theme="6" tint="0.3999499976634979"/>
        </patternFill>
      </fill>
      <border/>
    </dxf>
    <dxf>
      <fill>
        <patternFill>
          <bgColor theme="5" tint="0.5999600291252136"/>
        </patternFill>
      </fill>
      <border/>
    </dxf>
    <dxf>
      <font>
        <color auto="1"/>
      </font>
      <fill>
        <patternFill>
          <bgColor theme="5" tint="0.5999600291252136"/>
        </patternFill>
      </fill>
      <border/>
    </dxf>
    <dxf>
      <fill>
        <patternFill>
          <bgColor theme="6" tint="0.3999499976634979"/>
        </patternFill>
      </fill>
      <border/>
    </dxf>
    <dxf>
      <fill>
        <patternFill>
          <bgColor theme="6" tint="0.3999499976634979"/>
        </patternFill>
      </fill>
      <border/>
    </dxf>
    <dxf>
      <fill>
        <patternFill>
          <bgColor theme="5" tint="0.5999600291252136"/>
        </patternFill>
      </fill>
      <border/>
    </dxf>
    <dxf>
      <fill>
        <patternFill>
          <bgColor theme="6" tint="0.3999499976634979"/>
        </patternFill>
      </fill>
      <border/>
    </dxf>
    <dxf>
      <fill>
        <patternFill>
          <bgColor theme="5" tint="0.5999600291252136"/>
        </patternFill>
      </fill>
      <border/>
    </dxf>
    <dxf>
      <font>
        <b/>
        <i val="0"/>
        <color rgb="FFFF0000"/>
      </font>
      <border/>
    </dxf>
    <dxf>
      <font>
        <color auto="1"/>
      </font>
      <fill>
        <patternFill>
          <bgColor theme="5" tint="0.5999600291252136"/>
        </patternFill>
      </fill>
      <border/>
    </dxf>
    <dxf>
      <fill>
        <patternFill>
          <bgColor theme="6" tint="0.3999499976634979"/>
        </patternFill>
      </fill>
      <border/>
    </dxf>
    <dxf>
      <font>
        <b/>
        <i val="0"/>
        <color rgb="FFFF0000"/>
      </font>
      <border/>
    </dxf>
    <dxf>
      <font>
        <color auto="1"/>
      </font>
      <fill>
        <patternFill>
          <bgColor theme="5" tint="0.5999600291252136"/>
        </patternFill>
      </fill>
      <border/>
    </dxf>
    <dxf>
      <fill>
        <patternFill>
          <bgColor theme="6" tint="0.3999499976634979"/>
        </patternFill>
      </fill>
      <border/>
    </dxf>
    <dxf>
      <fill>
        <patternFill>
          <bgColor theme="5" tint="0.7999799847602844"/>
        </patternFill>
      </fill>
      <border/>
    </dxf>
    <dxf>
      <fill>
        <patternFill patternType="none"/>
      </fill>
      <border/>
    </dxf>
    <dxf>
      <fill>
        <patternFill>
          <bgColor theme="6" tint="0.3999499976634979"/>
        </patternFill>
      </fill>
      <border/>
    </dxf>
    <dxf>
      <fill>
        <patternFill>
          <bgColor theme="6" tint="0.3999499976634979"/>
        </patternFill>
      </fill>
      <border/>
    </dxf>
    <dxf>
      <fill>
        <patternFill>
          <bgColor theme="5" tint="0.5999600291252136"/>
        </patternFill>
      </fill>
      <border/>
    </dxf>
    <dxf>
      <fill>
        <patternFill>
          <bgColor theme="6" tint="0.3999499976634979"/>
        </patternFill>
      </fill>
      <border/>
    </dxf>
    <dxf>
      <fill>
        <patternFill>
          <bgColor theme="5" tint="0.5999600291252136"/>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10</xdr:col>
      <xdr:colOff>114300</xdr:colOff>
      <xdr:row>34</xdr:row>
      <xdr:rowOff>152400</xdr:rowOff>
    </xdr:to>
    <xdr:sp macro="" textlink="">
      <xdr:nvSpPr>
        <xdr:cNvPr id="2" name="TextBox 1"/>
        <xdr:cNvSpPr txBox="1"/>
      </xdr:nvSpPr>
      <xdr:spPr>
        <a:xfrm>
          <a:off x="447675" y="200025"/>
          <a:ext cx="5800725" cy="66579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b="1">
              <a:latin typeface="+mn-lt"/>
            </a:rPr>
            <a:t>Step 1</a:t>
          </a:r>
        </a:p>
        <a:p>
          <a:endParaRPr lang="en-GB" sz="1100">
            <a:latin typeface="+mn-lt"/>
          </a:endParaRPr>
        </a:p>
        <a:p>
          <a:r>
            <a:rPr lang="en-GB" sz="1100">
              <a:latin typeface="+mn-lt"/>
            </a:rPr>
            <a:t>Decide what units - metric and imperial, and use the spinner to change the spreadsheet.</a:t>
          </a:r>
        </a:p>
        <a:p>
          <a:endParaRPr lang="en-GB" sz="1100">
            <a:latin typeface="+mn-lt"/>
          </a:endParaRPr>
        </a:p>
        <a:p>
          <a:r>
            <a:rPr lang="en-GB" sz="1100" b="1">
              <a:latin typeface="+mn-lt"/>
            </a:rPr>
            <a:t>Step 2</a:t>
          </a:r>
        </a:p>
        <a:p>
          <a:endParaRPr lang="en-GB" sz="1100">
            <a:latin typeface="+mn-lt"/>
          </a:endParaRPr>
        </a:p>
        <a:p>
          <a:r>
            <a:rPr lang="en-GB" sz="1100">
              <a:latin typeface="+mn-lt"/>
            </a:rPr>
            <a:t>Fill in the block diagram (see right) with the information that you have found out from your bike</a:t>
          </a:r>
        </a:p>
        <a:p>
          <a:r>
            <a:rPr lang="en-GB" sz="1100">
              <a:latin typeface="+mn-lt"/>
            </a:rPr>
            <a:t>First of all, the measurements</a:t>
          </a:r>
        </a:p>
        <a:p>
          <a:r>
            <a:rPr lang="en-GB" sz="1100">
              <a:latin typeface="+mn-lt"/>
            </a:rPr>
            <a:t>Secondly,</a:t>
          </a:r>
          <a:r>
            <a:rPr lang="en-GB" sz="1100" baseline="0">
              <a:latin typeface="+mn-lt"/>
            </a:rPr>
            <a:t> the number printed on  the exisiting shim. eg 165=1.65mm,  162=1.625mm, 168=1.675mm</a:t>
          </a:r>
          <a:endParaRPr lang="en-GB" sz="1100">
            <a:latin typeface="+mn-lt"/>
          </a:endParaRPr>
        </a:p>
        <a:p>
          <a:endParaRPr lang="en-GB" sz="1100" baseline="0">
            <a:latin typeface="+mn-lt"/>
          </a:endParaRPr>
        </a:p>
        <a:p>
          <a:r>
            <a:rPr lang="en-GB" sz="1100" b="1" baseline="0">
              <a:latin typeface="+mn-lt"/>
            </a:rPr>
            <a:t>Step  3</a:t>
          </a:r>
        </a:p>
        <a:p>
          <a:endParaRPr lang="en-GB" sz="1100" b="1" baseline="0">
            <a:latin typeface="+mn-lt"/>
          </a:endParaRPr>
        </a:p>
        <a:p>
          <a:r>
            <a:rPr lang="en-GB" sz="1100" b="0" baseline="0">
              <a:latin typeface="+mn-lt"/>
            </a:rPr>
            <a:t>Set the tolerance - this would typically be +/- 0.03mm  or  0.0008 ins</a:t>
          </a:r>
        </a:p>
        <a:p>
          <a:endParaRPr lang="en-GB" sz="1100" baseline="0">
            <a:latin typeface="+mn-lt"/>
          </a:endParaRPr>
        </a:p>
        <a:p>
          <a:r>
            <a:rPr lang="en-GB" sz="1100" baseline="0">
              <a:latin typeface="+mn-lt"/>
            </a:rPr>
            <a:t>Step 4 - Set the 'slack'.  If you wish the new gap to be bang in the middle of the tolerance range, set this to blank by using the spinner.  If you wish all clearances to be a little slack, set it to a negative number.  (Clearances get smaller usually).</a:t>
          </a:r>
        </a:p>
        <a:p>
          <a:endParaRPr lang="en-GB" sz="1100" baseline="0">
            <a:latin typeface="+mn-lt"/>
          </a:endParaRPr>
        </a:p>
        <a:p>
          <a:r>
            <a:rPr lang="en-GB" sz="1100" b="1" baseline="0">
              <a:latin typeface="+mn-lt"/>
            </a:rPr>
            <a:t>Step 4</a:t>
          </a:r>
        </a:p>
        <a:p>
          <a:endParaRPr lang="en-GB" sz="1100" baseline="0">
            <a:latin typeface="+mn-lt"/>
          </a:endParaRPr>
        </a:p>
        <a:p>
          <a:r>
            <a:rPr lang="en-GB" sz="1100" baseline="0">
              <a:latin typeface="+mn-lt"/>
            </a:rPr>
            <a:t>Read the info in the  'New Shim' column.  Green highlights the ones which are slack, pink highlights the ones which are tight - according to the amount of tolerance that you choose.</a:t>
          </a:r>
        </a:p>
        <a:p>
          <a:endParaRPr lang="en-GB" sz="1100" b="1" baseline="0">
            <a:latin typeface="+mn-lt"/>
          </a:endParaRPr>
        </a:p>
        <a:p>
          <a:r>
            <a:rPr lang="en-GB" sz="1100" b="1" baseline="0">
              <a:latin typeface="+mn-lt"/>
            </a:rPr>
            <a:t>Step 5</a:t>
          </a:r>
        </a:p>
        <a:p>
          <a:endParaRPr lang="en-GB" sz="1100" baseline="0">
            <a:latin typeface="+mn-lt"/>
          </a:endParaRPr>
        </a:p>
        <a:p>
          <a:r>
            <a:rPr lang="en-GB" sz="1100" baseline="0">
              <a:latin typeface="+mn-lt"/>
            </a:rPr>
            <a:t>Look at the buying list on the right.  IT works out which shims you have taken out, which ones you need, and which you need to buy.</a:t>
          </a:r>
        </a:p>
        <a:p>
          <a:endParaRPr lang="en-GB" sz="1100" baseline="0">
            <a:latin typeface="+mn-lt"/>
          </a:endParaRPr>
        </a:p>
        <a:p>
          <a:r>
            <a:rPr lang="en-GB" sz="1100" b="1" baseline="0">
              <a:latin typeface="+mn-lt"/>
            </a:rPr>
            <a:t>Step 6</a:t>
          </a:r>
        </a:p>
        <a:p>
          <a:endParaRPr lang="en-GB" sz="1100" baseline="0">
            <a:latin typeface="+mn-lt"/>
          </a:endParaRPr>
        </a:p>
        <a:p>
          <a:r>
            <a:rPr lang="en-GB" sz="1100" baseline="0">
              <a:latin typeface="+mn-lt"/>
            </a:rPr>
            <a:t>Enter the shims that you intend to use in the 'New Shim Used' column (yellow).  This will calculate the new gap for you.  Normally this would be the same as the calculated value, but if shims are not available, you may need to shuffle them around a bit.  The final gap indicates by pink/white/green shading whether it is within the tolerance you specified.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12</xdr:col>
      <xdr:colOff>228600</xdr:colOff>
      <xdr:row>12</xdr:row>
      <xdr:rowOff>66675</xdr:rowOff>
    </xdr:to>
    <xdr:sp macro="" textlink="">
      <xdr:nvSpPr>
        <xdr:cNvPr id="2" name="TextBox 1"/>
        <xdr:cNvSpPr txBox="1"/>
      </xdr:nvSpPr>
      <xdr:spPr>
        <a:xfrm>
          <a:off x="447675" y="200025"/>
          <a:ext cx="6619875" cy="23812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b="1">
              <a:latin typeface="+mn-lt"/>
            </a:rPr>
            <a:t>Step 1</a:t>
          </a:r>
        </a:p>
        <a:p>
          <a:endParaRPr lang="en-GB" sz="1100">
            <a:latin typeface="+mn-lt"/>
          </a:endParaRPr>
        </a:p>
        <a:p>
          <a:r>
            <a:rPr lang="en-GB" sz="1100">
              <a:latin typeface="+mn-lt"/>
            </a:rPr>
            <a:t>Decide what units - metric and imperial, and use the spinner to change the spreadsheet.</a:t>
          </a:r>
        </a:p>
        <a:p>
          <a:r>
            <a:rPr lang="en-GB" sz="1100">
              <a:latin typeface="+mn-lt"/>
            </a:rPr>
            <a:t>Measure</a:t>
          </a:r>
          <a:r>
            <a:rPr lang="en-GB" sz="1100" baseline="0">
              <a:latin typeface="+mn-lt"/>
            </a:rPr>
            <a:t> the valve clearances with metric feeler gauges.  Record the values in the  shaded cells at the top of the spreadsheet.   Note that the diagram (a portion is duplicated on the right) shows the layout of the cylinders and valves when viewed from the front of the bike.</a:t>
          </a:r>
        </a:p>
        <a:p>
          <a:endParaRPr lang="en-GB" sz="1100" baseline="0">
            <a:latin typeface="+mn-lt"/>
          </a:endParaRPr>
        </a:p>
        <a:p>
          <a:r>
            <a:rPr lang="en-GB" sz="1100" b="1" baseline="0">
              <a:latin typeface="+mn-lt"/>
            </a:rPr>
            <a:t>Step 2</a:t>
          </a:r>
        </a:p>
        <a:p>
          <a:endParaRPr lang="en-GB" sz="1100" baseline="0">
            <a:latin typeface="+mn-lt"/>
          </a:endParaRPr>
        </a:p>
        <a:p>
          <a:r>
            <a:rPr lang="en-GB" sz="1100" baseline="0">
              <a:latin typeface="+mn-lt"/>
            </a:rPr>
            <a:t>After removing the cams, record the thickness of each of the shims, and enter the values printed on them into the table underneath the clearances recorded previously.  Use a hand lens to read, and micrometer to check.  Note that the table in cols R&amp;S show the actual sizes for the printed codes.  (eg 142 = 1.425mm; 148=1.475mm)</a:t>
          </a:r>
          <a:endParaRPr lang="en-GB" sz="1100">
            <a:latin typeface="+mn-lt"/>
          </a:endParaRPr>
        </a:p>
      </xdr:txBody>
    </xdr:sp>
    <xdr:clientData/>
  </xdr:twoCellAnchor>
  <xdr:twoCellAnchor>
    <xdr:from>
      <xdr:col>0</xdr:col>
      <xdr:colOff>457200</xdr:colOff>
      <xdr:row>13</xdr:row>
      <xdr:rowOff>57150</xdr:rowOff>
    </xdr:from>
    <xdr:to>
      <xdr:col>8</xdr:col>
      <xdr:colOff>495300</xdr:colOff>
      <xdr:row>32</xdr:row>
      <xdr:rowOff>76200</xdr:rowOff>
    </xdr:to>
    <xdr:sp macro="" textlink="">
      <xdr:nvSpPr>
        <xdr:cNvPr id="3" name="TextBox 2"/>
        <xdr:cNvSpPr txBox="1"/>
      </xdr:nvSpPr>
      <xdr:spPr>
        <a:xfrm>
          <a:off x="457200" y="2762250"/>
          <a:ext cx="5210175" cy="403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000" b="1">
              <a:latin typeface="Calibri" pitchFamily="34" charset="0"/>
              <a:cs typeface="Calibri" pitchFamily="34" charset="0"/>
            </a:rPr>
            <a:t>Step 3</a:t>
          </a:r>
        </a:p>
        <a:p>
          <a:endParaRPr lang="en-GB" sz="1000">
            <a:latin typeface="Calibri" pitchFamily="34" charset="0"/>
            <a:cs typeface="Calibri" pitchFamily="34" charset="0"/>
          </a:endParaRPr>
        </a:p>
        <a:p>
          <a:r>
            <a:rPr lang="en-GB" sz="1000">
              <a:latin typeface="Calibri" pitchFamily="34" charset="0"/>
              <a:cs typeface="Calibri" pitchFamily="34" charset="0"/>
            </a:rPr>
            <a:t>The table -</a:t>
          </a:r>
          <a:r>
            <a:rPr lang="en-GB" sz="1000" baseline="0">
              <a:latin typeface="Calibri" pitchFamily="34" charset="0"/>
              <a:cs typeface="Calibri" pitchFamily="34" charset="0"/>
            </a:rPr>
            <a:t> a portion is reproduced on the right for reference - organises this data and shows the calculations required for fitting new shims.</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Col B</a:t>
          </a:r>
          <a:r>
            <a:rPr lang="en-GB" sz="1000" baseline="0">
              <a:latin typeface="Calibri" pitchFamily="34" charset="0"/>
              <a:cs typeface="Calibri" pitchFamily="34" charset="0"/>
            </a:rPr>
            <a:t> shows the measurements obtained from the feeler gauge.  Values are expected to be  0.25mm for Exhaust, 0.16mm for Inlet.  Tolerance is normally 0.03mm.  Nominal values can be altered in cells O2 and O3.  Use the spinner to alter tolerance.   Cells are shaded green if clearance is too slack, pink if too tight.</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Col D</a:t>
          </a:r>
          <a:r>
            <a:rPr lang="en-GB" sz="1000" baseline="0">
              <a:latin typeface="Calibri" pitchFamily="34" charset="0"/>
              <a:cs typeface="Calibri" pitchFamily="34" charset="0"/>
            </a:rPr>
            <a:t> shows the recorded shim size, and D1 shows the actual thickness.</a:t>
          </a:r>
        </a:p>
        <a:p>
          <a:r>
            <a:rPr lang="en-GB" sz="1000" b="1" baseline="0">
              <a:latin typeface="Calibri" pitchFamily="34" charset="0"/>
              <a:cs typeface="Calibri" pitchFamily="34" charset="0"/>
            </a:rPr>
            <a:t>Col C</a:t>
          </a:r>
          <a:r>
            <a:rPr lang="en-GB" sz="1000" baseline="0">
              <a:latin typeface="Calibri" pitchFamily="34" charset="0"/>
              <a:cs typeface="Calibri" pitchFamily="34" charset="0"/>
            </a:rPr>
            <a:t> shows the spec clearance from cells O2 and O3</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B-C+D1+spare</a:t>
          </a:r>
          <a:r>
            <a:rPr lang="en-GB" sz="1000" baseline="0">
              <a:latin typeface="Calibri" pitchFamily="34" charset="0"/>
              <a:cs typeface="Calibri" pitchFamily="34" charset="0"/>
            </a:rPr>
            <a:t> shows the calculated new thickness that is required for the new shim. </a:t>
          </a:r>
        </a:p>
        <a:p>
          <a:r>
            <a:rPr lang="en-GB" sz="1000" baseline="0">
              <a:latin typeface="Calibri" pitchFamily="34" charset="0"/>
              <a:cs typeface="Calibri" pitchFamily="34" charset="0"/>
            </a:rPr>
            <a:t>The </a:t>
          </a:r>
          <a:r>
            <a:rPr lang="en-GB" sz="1000" b="1" baseline="0">
              <a:latin typeface="Calibri" pitchFamily="34" charset="0"/>
              <a:cs typeface="Calibri" pitchFamily="34" charset="0"/>
            </a:rPr>
            <a:t>New Shim </a:t>
          </a:r>
          <a:r>
            <a:rPr lang="en-GB" sz="1000" baseline="0">
              <a:latin typeface="Calibri" pitchFamily="34" charset="0"/>
              <a:cs typeface="Calibri" pitchFamily="34" charset="0"/>
            </a:rPr>
            <a:t>columns convert this ideal thickness to an actual shim size, and </a:t>
          </a:r>
          <a:r>
            <a:rPr lang="en-GB" sz="1000" b="1" baseline="0">
              <a:latin typeface="Calibri" pitchFamily="34" charset="0"/>
              <a:cs typeface="Calibri" pitchFamily="34" charset="0"/>
            </a:rPr>
            <a:t>Code</a:t>
          </a:r>
          <a:r>
            <a:rPr lang="en-GB" sz="1000" baseline="0">
              <a:latin typeface="Calibri" pitchFamily="34" charset="0"/>
              <a:cs typeface="Calibri" pitchFamily="34" charset="0"/>
            </a:rPr>
            <a:t> shows the actual shim code required.  </a:t>
          </a:r>
          <a:r>
            <a:rPr lang="en-GB" sz="1000" b="1" baseline="0">
              <a:latin typeface="Calibri" pitchFamily="34" charset="0"/>
              <a:cs typeface="Calibri" pitchFamily="34" charset="0"/>
            </a:rPr>
            <a:t>New Gap </a:t>
          </a:r>
          <a:r>
            <a:rPr lang="en-GB" sz="1000" baseline="0">
              <a:latin typeface="Calibri" pitchFamily="34" charset="0"/>
              <a:cs typeface="Calibri" pitchFamily="34" charset="0"/>
            </a:rPr>
            <a:t>calculates the gap that will exist after fitting the recommended shim.</a:t>
          </a:r>
        </a:p>
        <a:p>
          <a:endParaRPr lang="en-GB" sz="1000" baseline="0">
            <a:latin typeface="Calibri" pitchFamily="34" charset="0"/>
            <a:cs typeface="Calibri" pitchFamily="34" charset="0"/>
          </a:endParaRPr>
        </a:p>
        <a:p>
          <a:r>
            <a:rPr lang="en-GB" sz="1000" baseline="0">
              <a:latin typeface="Calibri" pitchFamily="34" charset="0"/>
              <a:cs typeface="Calibri" pitchFamily="34" charset="0"/>
            </a:rPr>
            <a:t>Note that the cells are shaded (green / pink for out of tolerance values.  green = slack, pink = tight, white = within tolerance).   It follows that New Gap should appear all white.</a:t>
          </a:r>
        </a:p>
        <a:p>
          <a:endParaRPr lang="en-GB" sz="1000" baseline="0">
            <a:latin typeface="Calibri" pitchFamily="34" charset="0"/>
            <a:cs typeface="Calibri" pitchFamily="34" charset="0"/>
          </a:endParaRPr>
        </a:p>
        <a:p>
          <a:r>
            <a:rPr lang="en-GB" sz="1000" b="1" baseline="0">
              <a:latin typeface="Calibri" pitchFamily="34" charset="0"/>
              <a:cs typeface="Calibri" pitchFamily="34" charset="0"/>
            </a:rPr>
            <a:t>Final Use</a:t>
          </a:r>
          <a:r>
            <a:rPr lang="en-GB" sz="1000" baseline="0">
              <a:latin typeface="Calibri" pitchFamily="34" charset="0"/>
              <a:cs typeface="Calibri" pitchFamily="34" charset="0"/>
            </a:rPr>
            <a:t>.  A column for you to over-ride the recommended values.  In theory these should be the same as the New Shim Code column.  In practice, you may not be able to get the shims you want.  Shuffle shims around in this column.  The sheet will calculate the final gap and highlight accordingly.  Final use values are shown in </a:t>
          </a:r>
          <a:r>
            <a:rPr lang="en-GB" sz="1000" b="1" baseline="0">
              <a:solidFill>
                <a:srgbClr val="FF0000"/>
              </a:solidFill>
              <a:latin typeface="Calibri" pitchFamily="34" charset="0"/>
              <a:cs typeface="Calibri" pitchFamily="34" charset="0"/>
            </a:rPr>
            <a:t>bold red </a:t>
          </a:r>
          <a:r>
            <a:rPr lang="en-GB" sz="1000" baseline="0">
              <a:latin typeface="Calibri" pitchFamily="34" charset="0"/>
              <a:cs typeface="Calibri" pitchFamily="34" charset="0"/>
            </a:rPr>
            <a:t>if they differ from the calculated thickness.</a:t>
          </a:r>
        </a:p>
        <a:p>
          <a:endParaRPr lang="en-GB" sz="1100" baseline="0"/>
        </a:p>
        <a:p>
          <a:endParaRPr lang="en-GB" sz="1100" baseline="0"/>
        </a:p>
      </xdr:txBody>
    </xdr:sp>
    <xdr:clientData/>
  </xdr:twoCellAnchor>
  <xdr:twoCellAnchor>
    <xdr:from>
      <xdr:col>9</xdr:col>
      <xdr:colOff>47625</xdr:colOff>
      <xdr:row>21</xdr:row>
      <xdr:rowOff>0</xdr:rowOff>
    </xdr:from>
    <xdr:to>
      <xdr:col>24</xdr:col>
      <xdr:colOff>209550</xdr:colOff>
      <xdr:row>32</xdr:row>
      <xdr:rowOff>66675</xdr:rowOff>
    </xdr:to>
    <xdr:sp macro="" textlink="">
      <xdr:nvSpPr>
        <xdr:cNvPr id="4" name="TextBox 3"/>
        <xdr:cNvSpPr txBox="1"/>
      </xdr:nvSpPr>
      <xdr:spPr>
        <a:xfrm>
          <a:off x="5829300" y="4629150"/>
          <a:ext cx="5534025" cy="2162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b="1"/>
            <a:t>The table in Columns R-Y </a:t>
          </a:r>
          <a:r>
            <a:rPr lang="en-GB" sz="1100"/>
            <a:t>.  This is a buying list.  It looks at</a:t>
          </a:r>
          <a:r>
            <a:rPr lang="en-GB" sz="1100" baseline="0"/>
            <a:t> what shims you have and what shims you need, and works out which shims you need to buy, and what you will have left in stock.  Calculations are based on the shim values that you enter in the </a:t>
          </a:r>
          <a:r>
            <a:rPr lang="en-GB" sz="1100" b="1" baseline="0"/>
            <a:t>Final Use </a:t>
          </a:r>
          <a:r>
            <a:rPr lang="en-GB" sz="1100" baseline="0"/>
            <a:t>column.</a:t>
          </a:r>
        </a:p>
        <a:p>
          <a:endParaRPr lang="en-GB" sz="1100" baseline="0"/>
        </a:p>
        <a:p>
          <a:r>
            <a:rPr lang="en-GB" sz="1100" b="1"/>
            <a:t>Spare</a:t>
          </a:r>
          <a:r>
            <a:rPr lang="en-GB" sz="1100"/>
            <a:t> - cell O6 - use the spinner.   The spreadsheet assumes that you want to bring the clearances</a:t>
          </a:r>
          <a:r>
            <a:rPr lang="en-GB" sz="1100" baseline="0"/>
            <a:t> to the middle of the tolerance range (ie .25mm for exhaust).  Mostly, the valves get tighter with wear (ie the gap gets smaller).  If you wish to fit shims which take this into account, and go for the slacker end of the tolerance range, (eg .26mm up to .28mm) then use the spinner to add a little spare.  The required shim thickness is calculated accordingly.</a:t>
          </a:r>
        </a:p>
        <a:p>
          <a:endParaRPr lang="en-GB" sz="1100" baseline="0"/>
        </a:p>
        <a:p>
          <a:r>
            <a:rPr lang="en-GB" sz="1100" b="1" baseline="0"/>
            <a:t>Tolerance</a:t>
          </a:r>
          <a:r>
            <a:rPr lang="en-GB" sz="1100" baseline="0"/>
            <a:t>.  Use this spinner to instantly highlight the shims which are only just within tolerance.  Normally, this would be left at 0.03mm.  But it is interesting to play with.</a:t>
          </a:r>
          <a:endParaRPr lang="en-GB" sz="1100"/>
        </a:p>
      </xdr:txBody>
    </xdr:sp>
    <xdr:clientData/>
  </xdr:twoCellAnchor>
  <xdr:twoCellAnchor>
    <xdr:from>
      <xdr:col>0</xdr:col>
      <xdr:colOff>438150</xdr:colOff>
      <xdr:row>34</xdr:row>
      <xdr:rowOff>180975</xdr:rowOff>
    </xdr:from>
    <xdr:to>
      <xdr:col>24</xdr:col>
      <xdr:colOff>352425</xdr:colOff>
      <xdr:row>40</xdr:row>
      <xdr:rowOff>19050</xdr:rowOff>
    </xdr:to>
    <xdr:sp macro="" textlink="">
      <xdr:nvSpPr>
        <xdr:cNvPr id="5" name="TextBox 4"/>
        <xdr:cNvSpPr txBox="1"/>
      </xdr:nvSpPr>
      <xdr:spPr>
        <a:xfrm>
          <a:off x="438150" y="7286625"/>
          <a:ext cx="11068050" cy="98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100"/>
            <a:t>Recent Modification.  A spinner controls whether the calcualtions are in metric (mm) or imperial (inches).  The</a:t>
          </a:r>
          <a:r>
            <a:rPr lang="en-GB" sz="1100" baseline="0"/>
            <a:t> spreadsheet was built for metric, but I  have used a conversion of</a:t>
          </a:r>
        </a:p>
        <a:p>
          <a:r>
            <a:rPr lang="en-GB" sz="1100" baseline="0"/>
            <a:t>1mm = 0.03937 ins to allow metric measurements to be entered.</a:t>
          </a:r>
        </a:p>
        <a:p>
          <a:endParaRPr lang="en-GB" sz="1100" baseline="0"/>
        </a:p>
        <a:p>
          <a:r>
            <a:rPr lang="en-GB" sz="1100" baseline="0"/>
            <a:t>Shims are measured in mm no matter what units you use to measure.  So I have left the shim values in metric.</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6"/>
  <sheetViews>
    <sheetView workbookViewId="0" topLeftCell="A1">
      <selection activeCell="A26" sqref="A26:XFD26"/>
    </sheetView>
  </sheetViews>
  <sheetFormatPr defaultColWidth="9.140625" defaultRowHeight="15"/>
  <cols>
    <col min="8" max="8" width="13.57421875" style="0" customWidth="1"/>
    <col min="10" max="23" width="5.28125" style="0" customWidth="1"/>
    <col min="24" max="27" width="6.57421875" style="0" customWidth="1"/>
    <col min="29" max="29" width="8.421875" style="0" customWidth="1"/>
  </cols>
  <sheetData>
    <row r="1" ht="27">
      <c r="A1" s="89"/>
    </row>
    <row r="2" ht="15.75" thickBot="1"/>
    <row r="3" spans="14:17" ht="15.75" thickTop="1">
      <c r="N3" s="111"/>
      <c r="O3" s="112" t="s">
        <v>4</v>
      </c>
      <c r="P3" s="112"/>
      <c r="Q3" s="113"/>
    </row>
    <row r="4" spans="14:17" ht="15.75" thickBot="1">
      <c r="N4" s="114"/>
      <c r="O4" s="115" t="s">
        <v>11</v>
      </c>
      <c r="P4" s="115" t="s">
        <v>7</v>
      </c>
      <c r="Q4" s="116"/>
    </row>
    <row r="5" spans="14:17" ht="15.75" thickTop="1">
      <c r="N5" s="114" t="s">
        <v>4</v>
      </c>
      <c r="O5" s="117">
        <v>0.23</v>
      </c>
      <c r="P5" s="118" t="s">
        <v>22</v>
      </c>
      <c r="Q5" s="119" t="s">
        <v>29</v>
      </c>
    </row>
    <row r="6" spans="14:17" ht="15.75" thickBot="1">
      <c r="N6" s="114" t="s">
        <v>5</v>
      </c>
      <c r="O6" s="120">
        <v>160</v>
      </c>
      <c r="P6" s="121">
        <v>155</v>
      </c>
      <c r="Q6" s="122"/>
    </row>
    <row r="7" spans="14:17" ht="15">
      <c r="N7" s="114" t="s">
        <v>4</v>
      </c>
      <c r="O7" s="123">
        <v>0.24</v>
      </c>
      <c r="P7" s="124" t="s">
        <v>22</v>
      </c>
      <c r="Q7" s="122" t="s">
        <v>28</v>
      </c>
    </row>
    <row r="8" spans="14:17" ht="15.75" thickBot="1">
      <c r="N8" s="114" t="s">
        <v>5</v>
      </c>
      <c r="O8" s="120">
        <v>155</v>
      </c>
      <c r="P8" s="121">
        <v>152</v>
      </c>
      <c r="Q8" s="122"/>
    </row>
    <row r="9" spans="14:17" ht="15.75" thickBot="1">
      <c r="N9" s="125"/>
      <c r="O9" s="126"/>
      <c r="P9" s="127"/>
      <c r="Q9" s="128"/>
    </row>
    <row r="10" ht="15.75" thickTop="1"/>
    <row r="14" spans="14:27" ht="15">
      <c r="N14" s="90"/>
      <c r="O14" s="90"/>
      <c r="P14" s="90"/>
      <c r="Q14" s="90"/>
      <c r="R14" s="90"/>
      <c r="S14" s="90"/>
      <c r="T14" s="160"/>
      <c r="U14" s="160"/>
      <c r="V14" s="92"/>
      <c r="W14" s="163"/>
      <c r="X14" s="163"/>
      <c r="Y14" s="90"/>
      <c r="Z14" s="52"/>
      <c r="AA14" s="160"/>
    </row>
    <row r="26" ht="15">
      <c r="B26" s="150"/>
    </row>
  </sheetData>
  <mergeCells count="1">
    <mergeCell ref="W14:X1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Z71"/>
  <sheetViews>
    <sheetView showZeros="0" tabSelected="1" workbookViewId="0" topLeftCell="A1">
      <selection activeCell="C9" sqref="C9"/>
    </sheetView>
  </sheetViews>
  <sheetFormatPr defaultColWidth="9.140625" defaultRowHeight="15"/>
  <cols>
    <col min="1" max="1" width="14.140625" style="0" customWidth="1"/>
    <col min="2" max="2" width="7.7109375" style="0" customWidth="1"/>
    <col min="3" max="3" width="6.7109375" style="0" customWidth="1"/>
    <col min="4" max="4" width="8.7109375" style="0" customWidth="1"/>
    <col min="5" max="5" width="5.8515625" style="0" customWidth="1"/>
    <col min="7" max="7" width="6.28125" style="0" customWidth="1"/>
    <col min="9" max="9" width="7.140625" style="0" customWidth="1"/>
    <col min="10" max="10" width="8.140625" style="0" customWidth="1"/>
    <col min="11" max="11" width="7.421875" style="2" customWidth="1"/>
    <col min="12" max="12" width="10.57421875" style="2" customWidth="1"/>
    <col min="14" max="14" width="10.00390625" style="5" customWidth="1"/>
    <col min="15" max="15" width="8.57421875" style="0" customWidth="1"/>
    <col min="16" max="16" width="8.00390625" style="0" hidden="1" customWidth="1"/>
    <col min="17" max="17" width="8.421875" style="0" hidden="1" customWidth="1"/>
    <col min="18" max="18" width="9.421875" style="0" customWidth="1"/>
    <col min="20" max="20" width="9.140625" style="1" customWidth="1"/>
    <col min="26" max="26" width="7.57421875" style="0" customWidth="1"/>
  </cols>
  <sheetData>
    <row r="1" spans="2:21" ht="15">
      <c r="B1" s="161" t="s">
        <v>53</v>
      </c>
      <c r="C1" s="166" t="s">
        <v>34</v>
      </c>
      <c r="D1" s="166"/>
      <c r="E1" s="166"/>
      <c r="F1" s="26" t="s">
        <v>52</v>
      </c>
      <c r="H1" s="26" t="s">
        <v>52</v>
      </c>
      <c r="I1" s="167" t="s">
        <v>35</v>
      </c>
      <c r="J1" s="167"/>
      <c r="K1" s="167"/>
      <c r="L1" s="26" t="s">
        <v>53</v>
      </c>
      <c r="S1" t="s">
        <v>45</v>
      </c>
      <c r="U1" t="s">
        <v>48</v>
      </c>
    </row>
    <row r="2" spans="2:19" ht="15">
      <c r="B2" s="25" t="s">
        <v>4</v>
      </c>
      <c r="C2" s="25"/>
      <c r="D2" s="25"/>
      <c r="E2" s="25"/>
      <c r="F2" s="25" t="s">
        <v>4</v>
      </c>
      <c r="H2" s="25" t="s">
        <v>4</v>
      </c>
      <c r="I2" s="25"/>
      <c r="J2" s="25"/>
      <c r="K2" s="25"/>
      <c r="L2" s="25" t="s">
        <v>4</v>
      </c>
      <c r="N2" s="87" t="s">
        <v>1</v>
      </c>
      <c r="O2" s="88">
        <f>INT(0.25*factor*1000+0.5)/1000</f>
        <v>0.01</v>
      </c>
      <c r="P2" s="3"/>
      <c r="Q2" s="3"/>
      <c r="S2" t="s">
        <v>46</v>
      </c>
    </row>
    <row r="3" spans="2:17" ht="15.75" thickBot="1">
      <c r="B3" s="25" t="s">
        <v>11</v>
      </c>
      <c r="C3" s="25" t="s">
        <v>7</v>
      </c>
      <c r="D3" s="25"/>
      <c r="E3" s="25" t="s">
        <v>7</v>
      </c>
      <c r="F3" s="25" t="s">
        <v>11</v>
      </c>
      <c r="H3" s="25" t="s">
        <v>11</v>
      </c>
      <c r="I3" s="25" t="s">
        <v>7</v>
      </c>
      <c r="J3" s="25"/>
      <c r="K3" s="25" t="s">
        <v>7</v>
      </c>
      <c r="L3" s="25" t="s">
        <v>11</v>
      </c>
      <c r="N3" s="4" t="s">
        <v>0</v>
      </c>
      <c r="O3" s="56">
        <f>INT(0.16*factor*1000+0.5)/1000</f>
        <v>0.006</v>
      </c>
      <c r="P3" s="4"/>
      <c r="Q3" s="4"/>
    </row>
    <row r="4" spans="1:26" ht="15.75" thickTop="1">
      <c r="A4" t="str">
        <f>IF(style=1,"Feeler mm","Feeler ins")</f>
        <v>Feeler ins</v>
      </c>
      <c r="B4" s="81">
        <v>0.01</v>
      </c>
      <c r="C4" s="71" t="s">
        <v>22</v>
      </c>
      <c r="D4" s="19" t="s">
        <v>29</v>
      </c>
      <c r="E4" s="77" t="s">
        <v>25</v>
      </c>
      <c r="F4" s="32">
        <v>0.007</v>
      </c>
      <c r="H4" s="37">
        <v>0.007</v>
      </c>
      <c r="I4" s="71" t="s">
        <v>30</v>
      </c>
      <c r="J4" s="19" t="s">
        <v>29</v>
      </c>
      <c r="K4" s="77" t="s">
        <v>32</v>
      </c>
      <c r="L4" s="40">
        <v>0.011</v>
      </c>
      <c r="N4" t="s">
        <v>19</v>
      </c>
      <c r="O4" s="25">
        <f>IF(style=1,P4/100,P4/4000)</f>
        <v>0.001</v>
      </c>
      <c r="P4" s="80">
        <v>5</v>
      </c>
      <c r="Q4" s="80"/>
      <c r="S4" s="13" t="s">
        <v>13</v>
      </c>
      <c r="T4" s="42" t="s">
        <v>14</v>
      </c>
      <c r="U4" s="17" t="s">
        <v>11</v>
      </c>
      <c r="V4" s="57" t="s">
        <v>7</v>
      </c>
      <c r="W4" s="22" t="s">
        <v>20</v>
      </c>
      <c r="X4" s="13" t="s">
        <v>47</v>
      </c>
      <c r="Y4" s="70" t="s">
        <v>18</v>
      </c>
      <c r="Z4" s="51" t="s">
        <v>21</v>
      </c>
    </row>
    <row r="5" spans="1:26" ht="15.75" thickBot="1">
      <c r="A5" t="s">
        <v>5</v>
      </c>
      <c r="B5" s="28">
        <v>155</v>
      </c>
      <c r="C5" s="73">
        <f>N18</f>
        <v>160</v>
      </c>
      <c r="D5" s="20"/>
      <c r="E5" s="75">
        <f>N22</f>
        <v>190</v>
      </c>
      <c r="F5" s="33">
        <v>190</v>
      </c>
      <c r="G5" s="26" t="s">
        <v>37</v>
      </c>
      <c r="H5" s="28">
        <v>190</v>
      </c>
      <c r="I5" s="73">
        <f>N30</f>
        <v>190</v>
      </c>
      <c r="J5" s="20"/>
      <c r="K5" s="75">
        <f>N26</f>
        <v>160</v>
      </c>
      <c r="L5" s="33">
        <v>155</v>
      </c>
      <c r="O5" s="25"/>
      <c r="S5" s="14">
        <v>120</v>
      </c>
      <c r="T5" s="43">
        <v>1.2</v>
      </c>
      <c r="U5" s="64">
        <f aca="true" t="shared" si="0" ref="U5:U35">COUNTIF(G$18:G$33,S5)</f>
        <v>0</v>
      </c>
      <c r="V5" s="65">
        <f aca="true" t="shared" si="1" ref="V5:V35">COUNTIF(L$18:L$33,S5)</f>
        <v>0</v>
      </c>
      <c r="W5" s="66">
        <f>COUNTIF($N$18:$N$33,S5)</f>
        <v>0</v>
      </c>
      <c r="X5" s="14">
        <f>IF(W5-U5&gt;0,W5-U5,0)</f>
        <v>0</v>
      </c>
      <c r="Y5" s="85"/>
      <c r="Z5" s="49">
        <f>U5+Y5</f>
        <v>0</v>
      </c>
    </row>
    <row r="6" spans="1:26" ht="15">
      <c r="A6" t="str">
        <f>IF(style=1,"Feeler mm","Feeler ins")</f>
        <v>Feeler ins</v>
      </c>
      <c r="B6" s="29">
        <v>0.01</v>
      </c>
      <c r="C6" s="72" t="s">
        <v>22</v>
      </c>
      <c r="D6" s="20" t="s">
        <v>28</v>
      </c>
      <c r="E6" s="78" t="s">
        <v>25</v>
      </c>
      <c r="F6" s="34">
        <v>0.006</v>
      </c>
      <c r="G6" s="27" t="s">
        <v>38</v>
      </c>
      <c r="H6" s="38">
        <v>0.006</v>
      </c>
      <c r="I6" s="72" t="s">
        <v>30</v>
      </c>
      <c r="J6" s="20" t="s">
        <v>28</v>
      </c>
      <c r="K6" s="78" t="s">
        <v>32</v>
      </c>
      <c r="L6" s="41">
        <v>0.01</v>
      </c>
      <c r="N6" s="52" t="s">
        <v>44</v>
      </c>
      <c r="O6" s="25">
        <f>IF(style=1,(P6-4)/100,(P6-4)/4000)</f>
        <v>0</v>
      </c>
      <c r="P6" s="80">
        <v>5</v>
      </c>
      <c r="Q6" s="80"/>
      <c r="S6" s="14">
        <v>122</v>
      </c>
      <c r="T6" s="43">
        <v>1.225</v>
      </c>
      <c r="U6" s="64">
        <f t="shared" si="0"/>
        <v>0</v>
      </c>
      <c r="V6" s="65">
        <f t="shared" si="1"/>
        <v>0</v>
      </c>
      <c r="W6" s="66">
        <f aca="true" t="shared" si="2" ref="W6:W35">COUNTIF($N$18:$N$33,S6)</f>
        <v>0</v>
      </c>
      <c r="X6" s="14">
        <f aca="true" t="shared" si="3" ref="X6:X36">IF(W6-U6&gt;0,W6-U6,0)</f>
        <v>0</v>
      </c>
      <c r="Y6" s="85"/>
      <c r="Z6" s="49">
        <f aca="true" t="shared" si="4" ref="Z6:Z35">U6+Y6</f>
        <v>0</v>
      </c>
    </row>
    <row r="7" spans="1:26" ht="15.75" thickBot="1">
      <c r="A7" t="s">
        <v>5</v>
      </c>
      <c r="B7" s="28">
        <v>152</v>
      </c>
      <c r="C7" s="73">
        <f>N19</f>
        <v>152</v>
      </c>
      <c r="D7" s="20"/>
      <c r="E7" s="75">
        <f>N23</f>
        <v>195</v>
      </c>
      <c r="F7" s="33">
        <v>192</v>
      </c>
      <c r="G7" s="26" t="s">
        <v>39</v>
      </c>
      <c r="H7" s="39">
        <v>185</v>
      </c>
      <c r="I7" s="73">
        <f>N31</f>
        <v>195</v>
      </c>
      <c r="J7" s="20"/>
      <c r="K7" s="75">
        <f>N27</f>
        <v>152</v>
      </c>
      <c r="L7" s="33">
        <v>155</v>
      </c>
      <c r="O7" s="25" t="str">
        <f>IF(O6&lt;0,"Slack",IF(O6=0,"Middle","Tight"))</f>
        <v>Middle</v>
      </c>
      <c r="P7" s="153"/>
      <c r="Q7" s="153"/>
      <c r="S7" s="14">
        <v>125</v>
      </c>
      <c r="T7" s="43">
        <v>1.25</v>
      </c>
      <c r="U7" s="64">
        <f t="shared" si="0"/>
        <v>0</v>
      </c>
      <c r="V7" s="65">
        <f t="shared" si="1"/>
        <v>0</v>
      </c>
      <c r="W7" s="66">
        <f t="shared" si="2"/>
        <v>0</v>
      </c>
      <c r="X7" s="14">
        <f t="shared" si="3"/>
        <v>0</v>
      </c>
      <c r="Y7" s="85"/>
      <c r="Z7" s="49">
        <f t="shared" si="4"/>
        <v>0</v>
      </c>
    </row>
    <row r="8" spans="2:26" ht="15.75" thickBot="1">
      <c r="B8" s="30"/>
      <c r="C8" s="18"/>
      <c r="D8" s="16"/>
      <c r="E8" s="18"/>
      <c r="F8" s="35"/>
      <c r="G8" s="26" t="s">
        <v>40</v>
      </c>
      <c r="H8" s="30"/>
      <c r="I8" s="79"/>
      <c r="J8" s="16"/>
      <c r="K8" s="79"/>
      <c r="L8" s="35"/>
      <c r="P8" s="153"/>
      <c r="Q8" s="153"/>
      <c r="S8" s="14">
        <v>128</v>
      </c>
      <c r="T8" s="43">
        <v>1.275</v>
      </c>
      <c r="U8" s="64">
        <f t="shared" si="0"/>
        <v>0</v>
      </c>
      <c r="V8" s="65">
        <f t="shared" si="1"/>
        <v>0</v>
      </c>
      <c r="W8" s="66">
        <f t="shared" si="2"/>
        <v>0</v>
      </c>
      <c r="X8" s="14">
        <f t="shared" si="3"/>
        <v>0</v>
      </c>
      <c r="Y8" s="85"/>
      <c r="Z8" s="49">
        <f t="shared" si="4"/>
        <v>0</v>
      </c>
    </row>
    <row r="9" spans="1:26" ht="15.75" thickBot="1">
      <c r="A9" t="str">
        <f>IF(style=1,"Feeler mm","Feeler ins")</f>
        <v>Feeler ins</v>
      </c>
      <c r="B9" s="29">
        <v>0.01</v>
      </c>
      <c r="C9" s="72" t="s">
        <v>23</v>
      </c>
      <c r="D9" s="20" t="s">
        <v>27</v>
      </c>
      <c r="E9" s="78" t="s">
        <v>24</v>
      </c>
      <c r="F9" s="34">
        <v>0.006</v>
      </c>
      <c r="G9" s="27" t="s">
        <v>41</v>
      </c>
      <c r="H9" s="38">
        <v>0.007</v>
      </c>
      <c r="I9" s="72" t="s">
        <v>31</v>
      </c>
      <c r="J9" s="20" t="s">
        <v>27</v>
      </c>
      <c r="K9" s="78" t="s">
        <v>33</v>
      </c>
      <c r="L9" s="41">
        <v>0.01</v>
      </c>
      <c r="P9" s="153"/>
      <c r="Q9" s="153"/>
      <c r="R9" s="1"/>
      <c r="S9" s="14">
        <v>130</v>
      </c>
      <c r="T9" s="43">
        <v>1.3</v>
      </c>
      <c r="U9" s="64">
        <f t="shared" si="0"/>
        <v>0</v>
      </c>
      <c r="V9" s="65">
        <f t="shared" si="1"/>
        <v>0</v>
      </c>
      <c r="W9" s="66">
        <f t="shared" si="2"/>
        <v>0</v>
      </c>
      <c r="X9" s="14">
        <f t="shared" si="3"/>
        <v>0</v>
      </c>
      <c r="Y9" s="85"/>
      <c r="Z9" s="49">
        <f t="shared" si="4"/>
        <v>0</v>
      </c>
    </row>
    <row r="10" spans="1:26" ht="16.5" thickBot="1" thickTop="1">
      <c r="A10" t="s">
        <v>5</v>
      </c>
      <c r="B10" s="28">
        <v>152</v>
      </c>
      <c r="C10" s="73">
        <f>N20</f>
        <v>152</v>
      </c>
      <c r="D10" s="20"/>
      <c r="E10" s="75">
        <f>N24</f>
        <v>190</v>
      </c>
      <c r="F10" s="33">
        <v>192</v>
      </c>
      <c r="G10" s="26" t="s">
        <v>42</v>
      </c>
      <c r="H10" s="28">
        <v>185</v>
      </c>
      <c r="I10" s="73">
        <f>N32</f>
        <v>190</v>
      </c>
      <c r="J10" s="20"/>
      <c r="K10" s="75">
        <f>N28</f>
        <v>152</v>
      </c>
      <c r="L10" s="33">
        <v>155</v>
      </c>
      <c r="N10" s="169" t="str">
        <f>INDEX(imp,$P$13,2)</f>
        <v>Imperial</v>
      </c>
      <c r="O10" s="170"/>
      <c r="P10" s="154">
        <v>1</v>
      </c>
      <c r="Q10" s="154" t="s">
        <v>51</v>
      </c>
      <c r="S10" s="14">
        <v>132</v>
      </c>
      <c r="T10" s="43">
        <v>1.325</v>
      </c>
      <c r="U10" s="64">
        <f t="shared" si="0"/>
        <v>0</v>
      </c>
      <c r="V10" s="65">
        <f t="shared" si="1"/>
        <v>0</v>
      </c>
      <c r="W10" s="66">
        <f t="shared" si="2"/>
        <v>0</v>
      </c>
      <c r="X10" s="14">
        <f t="shared" si="3"/>
        <v>0</v>
      </c>
      <c r="Y10" s="85"/>
      <c r="Z10" s="49">
        <f t="shared" si="4"/>
        <v>0</v>
      </c>
    </row>
    <row r="11" spans="1:26" ht="15.75" thickBot="1">
      <c r="A11" t="str">
        <f>IF(style=1,"Feeler mm","Feeler ins")</f>
        <v>Feeler ins</v>
      </c>
      <c r="B11" s="29">
        <v>0.01</v>
      </c>
      <c r="C11" s="72" t="s">
        <v>23</v>
      </c>
      <c r="D11" s="20" t="s">
        <v>26</v>
      </c>
      <c r="E11" s="78" t="s">
        <v>24</v>
      </c>
      <c r="F11" s="34">
        <v>0.006</v>
      </c>
      <c r="H11" s="38">
        <v>0.007</v>
      </c>
      <c r="I11" s="72" t="s">
        <v>31</v>
      </c>
      <c r="J11" s="20" t="s">
        <v>26</v>
      </c>
      <c r="K11" s="78" t="s">
        <v>33</v>
      </c>
      <c r="L11" s="41">
        <v>0.009</v>
      </c>
      <c r="N11" s="171"/>
      <c r="O11" s="172"/>
      <c r="P11" s="154">
        <v>0.03937</v>
      </c>
      <c r="Q11" s="154" t="s">
        <v>50</v>
      </c>
      <c r="S11" s="14">
        <v>135</v>
      </c>
      <c r="T11" s="43">
        <v>1.35</v>
      </c>
      <c r="U11" s="64">
        <f t="shared" si="0"/>
        <v>0</v>
      </c>
      <c r="V11" s="65">
        <f t="shared" si="1"/>
        <v>0</v>
      </c>
      <c r="W11" s="66">
        <f t="shared" si="2"/>
        <v>0</v>
      </c>
      <c r="X11" s="14">
        <f t="shared" si="3"/>
        <v>0</v>
      </c>
      <c r="Y11" s="85"/>
      <c r="Z11" s="49">
        <f t="shared" si="4"/>
        <v>0</v>
      </c>
    </row>
    <row r="12" spans="1:26" ht="16.5" thickBot="1" thickTop="1">
      <c r="A12" t="s">
        <v>5</v>
      </c>
      <c r="B12" s="31">
        <v>158</v>
      </c>
      <c r="C12" s="74">
        <f>N21</f>
        <v>160</v>
      </c>
      <c r="D12" s="21"/>
      <c r="E12" s="76">
        <f>N25</f>
        <v>185</v>
      </c>
      <c r="F12" s="36">
        <v>182</v>
      </c>
      <c r="H12" s="31">
        <v>182</v>
      </c>
      <c r="I12" s="74">
        <f>N33</f>
        <v>185</v>
      </c>
      <c r="J12" s="21"/>
      <c r="K12" s="76">
        <f>N29</f>
        <v>150</v>
      </c>
      <c r="L12" s="36">
        <v>150</v>
      </c>
      <c r="P12" s="153"/>
      <c r="Q12" s="153"/>
      <c r="S12" s="14">
        <v>138</v>
      </c>
      <c r="T12" s="43">
        <v>1.375</v>
      </c>
      <c r="U12" s="64">
        <f t="shared" si="0"/>
        <v>0</v>
      </c>
      <c r="V12" s="65">
        <f t="shared" si="1"/>
        <v>0</v>
      </c>
      <c r="W12" s="66">
        <f t="shared" si="2"/>
        <v>0</v>
      </c>
      <c r="X12" s="14">
        <f t="shared" si="3"/>
        <v>0</v>
      </c>
      <c r="Y12" s="85"/>
      <c r="Z12" s="49">
        <f t="shared" si="4"/>
        <v>0</v>
      </c>
    </row>
    <row r="13" spans="6:26" ht="24" thickTop="1">
      <c r="F13" s="168" t="s">
        <v>36</v>
      </c>
      <c r="G13" s="168"/>
      <c r="H13" s="168"/>
      <c r="P13" s="154">
        <v>3</v>
      </c>
      <c r="Q13" s="154">
        <f>INDEX(imp,$P$13,1)</f>
        <v>0.03937</v>
      </c>
      <c r="S13" s="58">
        <v>140</v>
      </c>
      <c r="T13" s="59">
        <v>1.4</v>
      </c>
      <c r="U13" s="64">
        <f t="shared" si="0"/>
        <v>0</v>
      </c>
      <c r="V13" s="65">
        <f t="shared" si="1"/>
        <v>0</v>
      </c>
      <c r="W13" s="66">
        <f t="shared" si="2"/>
        <v>0</v>
      </c>
      <c r="X13" s="14">
        <f t="shared" si="3"/>
        <v>0</v>
      </c>
      <c r="Y13" s="85"/>
      <c r="Z13" s="49">
        <f t="shared" si="4"/>
        <v>0</v>
      </c>
    </row>
    <row r="14" spans="3:26" ht="15">
      <c r="C14" s="154">
        <f>B14*factor</f>
        <v>0</v>
      </c>
      <c r="E14" s="152"/>
      <c r="F14" s="151"/>
      <c r="H14" s="151"/>
      <c r="I14" s="151"/>
      <c r="J14" s="151"/>
      <c r="N14" s="162"/>
      <c r="S14" s="58">
        <v>142</v>
      </c>
      <c r="T14" s="59">
        <v>1.425</v>
      </c>
      <c r="U14" s="64">
        <f t="shared" si="0"/>
        <v>0</v>
      </c>
      <c r="V14" s="65">
        <f t="shared" si="1"/>
        <v>0</v>
      </c>
      <c r="W14" s="66">
        <f t="shared" si="2"/>
        <v>0</v>
      </c>
      <c r="X14" s="14">
        <f t="shared" si="3"/>
        <v>0</v>
      </c>
      <c r="Y14" s="85"/>
      <c r="Z14" s="49">
        <f t="shared" si="4"/>
        <v>0</v>
      </c>
    </row>
    <row r="15" spans="3:26" ht="15">
      <c r="C15" s="151"/>
      <c r="D15" s="151"/>
      <c r="E15" s="151"/>
      <c r="F15" s="151"/>
      <c r="G15" s="151"/>
      <c r="H15" s="151"/>
      <c r="I15" s="151"/>
      <c r="J15" s="155" t="str">
        <f>N10</f>
        <v>Imperial</v>
      </c>
      <c r="N15" s="162"/>
      <c r="S15" s="58">
        <v>145</v>
      </c>
      <c r="T15" s="59">
        <v>1.45</v>
      </c>
      <c r="U15" s="64">
        <f t="shared" si="0"/>
        <v>0</v>
      </c>
      <c r="V15" s="65">
        <f t="shared" si="1"/>
        <v>1</v>
      </c>
      <c r="W15" s="66">
        <f t="shared" si="2"/>
        <v>0</v>
      </c>
      <c r="X15" s="14">
        <f t="shared" si="3"/>
        <v>0</v>
      </c>
      <c r="Y15" s="85"/>
      <c r="Z15" s="49">
        <f t="shared" si="4"/>
        <v>0</v>
      </c>
    </row>
    <row r="16" spans="2:26" ht="26.25" customHeight="1">
      <c r="B16" s="6"/>
      <c r="C16" s="6"/>
      <c r="D16" s="6"/>
      <c r="E16" s="6"/>
      <c r="F16" s="148" t="s">
        <v>8</v>
      </c>
      <c r="G16" s="159" t="s">
        <v>10</v>
      </c>
      <c r="H16" s="148" t="s">
        <v>15</v>
      </c>
      <c r="I16" s="49" t="s">
        <v>9</v>
      </c>
      <c r="J16" s="53" t="s">
        <v>43</v>
      </c>
      <c r="K16" s="164" t="s">
        <v>16</v>
      </c>
      <c r="L16" s="165"/>
      <c r="M16" s="173" t="s">
        <v>12</v>
      </c>
      <c r="N16" s="175" t="s">
        <v>56</v>
      </c>
      <c r="O16" s="173" t="s">
        <v>55</v>
      </c>
      <c r="P16" s="54"/>
      <c r="Q16" s="54"/>
      <c r="S16" s="58">
        <v>148</v>
      </c>
      <c r="T16" s="59">
        <v>1.475</v>
      </c>
      <c r="U16" s="64">
        <f t="shared" si="0"/>
        <v>0</v>
      </c>
      <c r="V16" s="65">
        <f t="shared" si="1"/>
        <v>0</v>
      </c>
      <c r="W16" s="66">
        <f t="shared" si="2"/>
        <v>0</v>
      </c>
      <c r="X16" s="14">
        <f t="shared" si="3"/>
        <v>0</v>
      </c>
      <c r="Y16" s="85"/>
      <c r="Z16" s="49">
        <f t="shared" si="4"/>
        <v>0</v>
      </c>
    </row>
    <row r="17" spans="2:26" ht="15.75" thickBot="1">
      <c r="B17" s="7"/>
      <c r="C17" s="7"/>
      <c r="D17" s="7"/>
      <c r="E17" s="7"/>
      <c r="F17" s="8" t="s">
        <v>4</v>
      </c>
      <c r="G17" s="8" t="s">
        <v>5</v>
      </c>
      <c r="H17" s="8" t="s">
        <v>17</v>
      </c>
      <c r="I17" s="50" t="s">
        <v>6</v>
      </c>
      <c r="J17" s="48" t="s">
        <v>7</v>
      </c>
      <c r="K17" s="8" t="s">
        <v>17</v>
      </c>
      <c r="L17" s="8" t="s">
        <v>13</v>
      </c>
      <c r="M17" s="174"/>
      <c r="N17" s="176"/>
      <c r="O17" s="176"/>
      <c r="P17" s="54"/>
      <c r="Q17" s="54"/>
      <c r="S17" s="58">
        <v>150</v>
      </c>
      <c r="T17" s="59">
        <v>1.5</v>
      </c>
      <c r="U17" s="64">
        <f t="shared" si="0"/>
        <v>1</v>
      </c>
      <c r="V17" s="65">
        <f t="shared" si="1"/>
        <v>0</v>
      </c>
      <c r="W17" s="66">
        <f t="shared" si="2"/>
        <v>1</v>
      </c>
      <c r="X17" s="14">
        <f t="shared" si="3"/>
        <v>0</v>
      </c>
      <c r="Y17" s="85">
        <v>1</v>
      </c>
      <c r="Z17" s="49">
        <f t="shared" si="4"/>
        <v>2</v>
      </c>
    </row>
    <row r="18" spans="2:26" ht="15.75" thickTop="1">
      <c r="B18" s="13" t="s">
        <v>3</v>
      </c>
      <c r="C18" s="10" t="s">
        <v>1</v>
      </c>
      <c r="D18" s="10" t="s">
        <v>29</v>
      </c>
      <c r="E18" s="9"/>
      <c r="F18" s="10">
        <f>B4</f>
        <v>0.01</v>
      </c>
      <c r="G18" s="10">
        <f>B5</f>
        <v>155</v>
      </c>
      <c r="H18" s="45">
        <f aca="true" t="shared" si="5" ref="H18:H33">INDEX(Actual,MATCH(G18,Code,0),1)</f>
        <v>1.55</v>
      </c>
      <c r="I18" s="51">
        <f>$O$2</f>
        <v>0.01</v>
      </c>
      <c r="J18" s="156">
        <f aca="true" t="shared" si="6" ref="J18:J33">(F18-I18+H18*factor+$O$6)</f>
        <v>0.06102350000000001</v>
      </c>
      <c r="K18" s="10">
        <f aca="true" t="shared" si="7" ref="K18:K33">INT((J18*40)/factor)/40</f>
        <v>1.55</v>
      </c>
      <c r="L18" s="10">
        <f aca="true" t="shared" si="8" ref="L18">INDEX(Code,MATCH(K18,Actual,0),1)</f>
        <v>155</v>
      </c>
      <c r="M18" s="45">
        <f aca="true" t="shared" si="9" ref="M18:M33">F18+H18*factor-K18*factor</f>
        <v>0.009999999999999995</v>
      </c>
      <c r="N18" s="82">
        <v>160</v>
      </c>
      <c r="O18" s="42">
        <f aca="true" t="shared" si="10" ref="O18:O33">F18+H18*factor-(INDEX(Actual,MATCH(N18,Code,0),1)*factor)</f>
        <v>0.008031499999999997</v>
      </c>
      <c r="P18" s="55"/>
      <c r="Q18" s="55"/>
      <c r="S18" s="58">
        <v>152</v>
      </c>
      <c r="T18" s="59">
        <v>1.525</v>
      </c>
      <c r="U18" s="64">
        <f t="shared" si="0"/>
        <v>2</v>
      </c>
      <c r="V18" s="65">
        <f t="shared" si="1"/>
        <v>2</v>
      </c>
      <c r="W18" s="66">
        <f t="shared" si="2"/>
        <v>4</v>
      </c>
      <c r="X18" s="14">
        <f t="shared" si="3"/>
        <v>2</v>
      </c>
      <c r="Y18" s="85">
        <v>3</v>
      </c>
      <c r="Z18" s="49">
        <f t="shared" si="4"/>
        <v>5</v>
      </c>
    </row>
    <row r="19" spans="2:26" ht="15">
      <c r="B19" s="14" t="s">
        <v>3</v>
      </c>
      <c r="C19" s="24" t="s">
        <v>1</v>
      </c>
      <c r="D19" s="24" t="s">
        <v>28</v>
      </c>
      <c r="E19" s="6"/>
      <c r="F19" s="24">
        <f>B6</f>
        <v>0.01</v>
      </c>
      <c r="G19" s="24">
        <f>B7</f>
        <v>152</v>
      </c>
      <c r="H19" s="46">
        <f t="shared" si="5"/>
        <v>1.525</v>
      </c>
      <c r="I19" s="49">
        <f>$O$2</f>
        <v>0.01</v>
      </c>
      <c r="J19" s="157">
        <f t="shared" si="6"/>
        <v>0.06003925</v>
      </c>
      <c r="K19" s="148">
        <f t="shared" si="7"/>
        <v>1.525</v>
      </c>
      <c r="L19" s="148">
        <f aca="true" t="shared" si="11" ref="L19:L33">INDEX(Code,MATCH(K19,Actual,0),1)</f>
        <v>152</v>
      </c>
      <c r="M19" s="46">
        <f t="shared" si="9"/>
        <v>0.009999999999999995</v>
      </c>
      <c r="N19" s="83">
        <v>152</v>
      </c>
      <c r="O19" s="43">
        <f t="shared" si="10"/>
        <v>0.009999999999999995</v>
      </c>
      <c r="P19" s="55"/>
      <c r="Q19" s="55"/>
      <c r="S19" s="58">
        <v>155</v>
      </c>
      <c r="T19" s="59">
        <v>1.55</v>
      </c>
      <c r="U19" s="64">
        <f t="shared" si="0"/>
        <v>4</v>
      </c>
      <c r="V19" s="65">
        <f t="shared" si="1"/>
        <v>3</v>
      </c>
      <c r="W19" s="66">
        <f t="shared" si="2"/>
        <v>0</v>
      </c>
      <c r="X19" s="14">
        <f t="shared" si="3"/>
        <v>0</v>
      </c>
      <c r="Y19" s="85">
        <v>3</v>
      </c>
      <c r="Z19" s="49">
        <f t="shared" si="4"/>
        <v>7</v>
      </c>
    </row>
    <row r="20" spans="2:26" ht="15">
      <c r="B20" s="14" t="s">
        <v>3</v>
      </c>
      <c r="C20" s="24" t="s">
        <v>1</v>
      </c>
      <c r="D20" s="24" t="s">
        <v>27</v>
      </c>
      <c r="E20" s="6"/>
      <c r="F20" s="24">
        <f>B9</f>
        <v>0.01</v>
      </c>
      <c r="G20" s="24">
        <f>B10</f>
        <v>152</v>
      </c>
      <c r="H20" s="46">
        <f t="shared" si="5"/>
        <v>1.525</v>
      </c>
      <c r="I20" s="49">
        <f>$O$2</f>
        <v>0.01</v>
      </c>
      <c r="J20" s="157">
        <f t="shared" si="6"/>
        <v>0.06003925</v>
      </c>
      <c r="K20" s="148">
        <f t="shared" si="7"/>
        <v>1.525</v>
      </c>
      <c r="L20" s="148">
        <f t="shared" si="11"/>
        <v>152</v>
      </c>
      <c r="M20" s="46">
        <f t="shared" si="9"/>
        <v>0.009999999999999995</v>
      </c>
      <c r="N20" s="83">
        <v>152</v>
      </c>
      <c r="O20" s="43">
        <f t="shared" si="10"/>
        <v>0.009999999999999995</v>
      </c>
      <c r="P20" s="55"/>
      <c r="Q20" s="55"/>
      <c r="S20" s="58">
        <v>158</v>
      </c>
      <c r="T20" s="59">
        <v>1.575</v>
      </c>
      <c r="U20" s="64">
        <f t="shared" si="0"/>
        <v>1</v>
      </c>
      <c r="V20" s="65">
        <f t="shared" si="1"/>
        <v>2</v>
      </c>
      <c r="W20" s="66">
        <f t="shared" si="2"/>
        <v>0</v>
      </c>
      <c r="X20" s="14">
        <f t="shared" si="3"/>
        <v>0</v>
      </c>
      <c r="Y20" s="85"/>
      <c r="Z20" s="49">
        <f t="shared" si="4"/>
        <v>1</v>
      </c>
    </row>
    <row r="21" spans="2:26" ht="15.75" thickBot="1">
      <c r="B21" s="15" t="s">
        <v>3</v>
      </c>
      <c r="C21" s="12" t="s">
        <v>1</v>
      </c>
      <c r="D21" s="12" t="s">
        <v>26</v>
      </c>
      <c r="E21" s="11"/>
      <c r="F21" s="12">
        <f>B11</f>
        <v>0.01</v>
      </c>
      <c r="G21" s="12">
        <f>B12</f>
        <v>158</v>
      </c>
      <c r="H21" s="47">
        <f t="shared" si="5"/>
        <v>1.575</v>
      </c>
      <c r="I21" s="23">
        <f>$O$2</f>
        <v>0.01</v>
      </c>
      <c r="J21" s="158">
        <f t="shared" si="6"/>
        <v>0.06200775</v>
      </c>
      <c r="K21" s="12">
        <f t="shared" si="7"/>
        <v>1.575</v>
      </c>
      <c r="L21" s="12">
        <f t="shared" si="11"/>
        <v>158</v>
      </c>
      <c r="M21" s="47">
        <f t="shared" si="9"/>
        <v>0.009999999999999995</v>
      </c>
      <c r="N21" s="84">
        <v>160</v>
      </c>
      <c r="O21" s="44">
        <f t="shared" si="10"/>
        <v>0.009015749999999989</v>
      </c>
      <c r="P21" s="55"/>
      <c r="Q21" s="55"/>
      <c r="S21" s="58">
        <v>160</v>
      </c>
      <c r="T21" s="59">
        <v>1.6</v>
      </c>
      <c r="U21" s="64">
        <f t="shared" si="0"/>
        <v>0</v>
      </c>
      <c r="V21" s="65">
        <f t="shared" si="1"/>
        <v>0</v>
      </c>
      <c r="W21" s="66">
        <f t="shared" si="2"/>
        <v>3</v>
      </c>
      <c r="X21" s="14">
        <f t="shared" si="3"/>
        <v>3</v>
      </c>
      <c r="Y21" s="85"/>
      <c r="Z21" s="49">
        <f t="shared" si="4"/>
        <v>0</v>
      </c>
    </row>
    <row r="22" spans="2:26" ht="15.75" thickTop="1">
      <c r="B22" s="13" t="s">
        <v>3</v>
      </c>
      <c r="C22" s="10" t="s">
        <v>0</v>
      </c>
      <c r="D22" s="10" t="s">
        <v>29</v>
      </c>
      <c r="E22" s="9"/>
      <c r="F22" s="10">
        <f>F4</f>
        <v>0.007</v>
      </c>
      <c r="G22" s="10">
        <f>F5</f>
        <v>190</v>
      </c>
      <c r="H22" s="45">
        <f t="shared" si="5"/>
        <v>1.9</v>
      </c>
      <c r="I22" s="51">
        <f>$O$3</f>
        <v>0.006</v>
      </c>
      <c r="J22" s="156">
        <f t="shared" si="6"/>
        <v>0.075803</v>
      </c>
      <c r="K22" s="10">
        <f t="shared" si="7"/>
        <v>1.925</v>
      </c>
      <c r="L22" s="10">
        <f t="shared" si="11"/>
        <v>192</v>
      </c>
      <c r="M22" s="45">
        <f t="shared" si="9"/>
        <v>0.00601575</v>
      </c>
      <c r="N22" s="82">
        <v>190</v>
      </c>
      <c r="O22" s="42">
        <f t="shared" si="10"/>
        <v>0.007000000000000006</v>
      </c>
      <c r="P22" s="55"/>
      <c r="Q22" s="55"/>
      <c r="S22" s="58">
        <v>162</v>
      </c>
      <c r="T22" s="59">
        <v>1.625</v>
      </c>
      <c r="U22" s="64">
        <f t="shared" si="0"/>
        <v>0</v>
      </c>
      <c r="V22" s="65">
        <f t="shared" si="1"/>
        <v>0</v>
      </c>
      <c r="W22" s="66">
        <f t="shared" si="2"/>
        <v>0</v>
      </c>
      <c r="X22" s="14">
        <f t="shared" si="3"/>
        <v>0</v>
      </c>
      <c r="Y22" s="85"/>
      <c r="Z22" s="49">
        <f t="shared" si="4"/>
        <v>0</v>
      </c>
    </row>
    <row r="23" spans="2:26" ht="15">
      <c r="B23" s="14" t="s">
        <v>3</v>
      </c>
      <c r="C23" s="24" t="s">
        <v>0</v>
      </c>
      <c r="D23" s="24" t="s">
        <v>28</v>
      </c>
      <c r="E23" s="6"/>
      <c r="F23" s="24">
        <f>F6</f>
        <v>0.006</v>
      </c>
      <c r="G23" s="24">
        <f>F7</f>
        <v>192</v>
      </c>
      <c r="H23" s="46">
        <f t="shared" si="5"/>
        <v>1.925</v>
      </c>
      <c r="I23" s="49">
        <f>$O$3</f>
        <v>0.006</v>
      </c>
      <c r="J23" s="157">
        <f t="shared" si="6"/>
        <v>0.07578725</v>
      </c>
      <c r="K23" s="148">
        <f t="shared" si="7"/>
        <v>1.925</v>
      </c>
      <c r="L23" s="148">
        <f t="shared" si="11"/>
        <v>192</v>
      </c>
      <c r="M23" s="46">
        <f t="shared" si="9"/>
        <v>0.006000000000000005</v>
      </c>
      <c r="N23" s="83">
        <v>195</v>
      </c>
      <c r="O23" s="43">
        <f t="shared" si="10"/>
        <v>0.005015749999999999</v>
      </c>
      <c r="P23" s="55"/>
      <c r="Q23" s="55"/>
      <c r="S23" s="14">
        <v>165</v>
      </c>
      <c r="T23" s="43">
        <v>1.65</v>
      </c>
      <c r="U23" s="64">
        <f t="shared" si="0"/>
        <v>0</v>
      </c>
      <c r="V23" s="65">
        <f t="shared" si="1"/>
        <v>0</v>
      </c>
      <c r="W23" s="66">
        <f t="shared" si="2"/>
        <v>0</v>
      </c>
      <c r="X23" s="14">
        <f t="shared" si="3"/>
        <v>0</v>
      </c>
      <c r="Y23" s="85"/>
      <c r="Z23" s="49">
        <f t="shared" si="4"/>
        <v>0</v>
      </c>
    </row>
    <row r="24" spans="2:26" ht="15">
      <c r="B24" s="14" t="s">
        <v>3</v>
      </c>
      <c r="C24" s="24" t="s">
        <v>0</v>
      </c>
      <c r="D24" s="24" t="s">
        <v>27</v>
      </c>
      <c r="E24" s="6"/>
      <c r="F24" s="24">
        <f>F9</f>
        <v>0.006</v>
      </c>
      <c r="G24" s="24">
        <f>F10</f>
        <v>192</v>
      </c>
      <c r="H24" s="46">
        <f t="shared" si="5"/>
        <v>1.925</v>
      </c>
      <c r="I24" s="49">
        <f>$O$3</f>
        <v>0.006</v>
      </c>
      <c r="J24" s="157">
        <f t="shared" si="6"/>
        <v>0.07578725</v>
      </c>
      <c r="K24" s="148">
        <f t="shared" si="7"/>
        <v>1.925</v>
      </c>
      <c r="L24" s="148">
        <f t="shared" si="11"/>
        <v>192</v>
      </c>
      <c r="M24" s="46">
        <f t="shared" si="9"/>
        <v>0.006000000000000005</v>
      </c>
      <c r="N24" s="83">
        <v>190</v>
      </c>
      <c r="O24" s="43">
        <f t="shared" si="10"/>
        <v>0.006984250000000011</v>
      </c>
      <c r="P24" s="55"/>
      <c r="Q24" s="55"/>
      <c r="S24" s="14">
        <v>168</v>
      </c>
      <c r="T24" s="43">
        <v>1.675</v>
      </c>
      <c r="U24" s="64">
        <f t="shared" si="0"/>
        <v>0</v>
      </c>
      <c r="V24" s="65">
        <f t="shared" si="1"/>
        <v>0</v>
      </c>
      <c r="W24" s="66">
        <f t="shared" si="2"/>
        <v>0</v>
      </c>
      <c r="X24" s="14">
        <f t="shared" si="3"/>
        <v>0</v>
      </c>
      <c r="Y24" s="85"/>
      <c r="Z24" s="49">
        <f t="shared" si="4"/>
        <v>0</v>
      </c>
    </row>
    <row r="25" spans="2:26" ht="15.75" thickBot="1">
      <c r="B25" s="15" t="s">
        <v>3</v>
      </c>
      <c r="C25" s="12" t="s">
        <v>0</v>
      </c>
      <c r="D25" s="12" t="s">
        <v>26</v>
      </c>
      <c r="E25" s="11"/>
      <c r="F25" s="12">
        <f>F11</f>
        <v>0.006</v>
      </c>
      <c r="G25" s="12">
        <f>F12</f>
        <v>182</v>
      </c>
      <c r="H25" s="47">
        <f t="shared" si="5"/>
        <v>1.825</v>
      </c>
      <c r="I25" s="23">
        <f>$O$3</f>
        <v>0.006</v>
      </c>
      <c r="J25" s="158">
        <f t="shared" si="6"/>
        <v>0.07185025</v>
      </c>
      <c r="K25" s="12">
        <f t="shared" si="7"/>
        <v>1.825</v>
      </c>
      <c r="L25" s="12">
        <f t="shared" si="11"/>
        <v>182</v>
      </c>
      <c r="M25" s="47">
        <f t="shared" si="9"/>
        <v>0.006000000000000005</v>
      </c>
      <c r="N25" s="84">
        <v>185</v>
      </c>
      <c r="O25" s="44">
        <f t="shared" si="10"/>
        <v>0.005015749999999999</v>
      </c>
      <c r="P25" s="55"/>
      <c r="Q25" s="55"/>
      <c r="S25" s="14">
        <v>170</v>
      </c>
      <c r="T25" s="43">
        <v>1.7</v>
      </c>
      <c r="U25" s="64">
        <f t="shared" si="0"/>
        <v>0</v>
      </c>
      <c r="V25" s="65">
        <f t="shared" si="1"/>
        <v>0</v>
      </c>
      <c r="W25" s="66">
        <f t="shared" si="2"/>
        <v>0</v>
      </c>
      <c r="X25" s="14">
        <f t="shared" si="3"/>
        <v>0</v>
      </c>
      <c r="Y25" s="85"/>
      <c r="Z25" s="49">
        <f t="shared" si="4"/>
        <v>0</v>
      </c>
    </row>
    <row r="26" spans="2:26" ht="15.75" thickTop="1">
      <c r="B26" s="13" t="s">
        <v>2</v>
      </c>
      <c r="C26" s="10" t="s">
        <v>1</v>
      </c>
      <c r="D26" s="10" t="s">
        <v>29</v>
      </c>
      <c r="E26" s="9"/>
      <c r="F26" s="10">
        <f>L4</f>
        <v>0.011</v>
      </c>
      <c r="G26" s="10">
        <f>L5</f>
        <v>155</v>
      </c>
      <c r="H26" s="45">
        <f t="shared" si="5"/>
        <v>1.55</v>
      </c>
      <c r="I26" s="51">
        <f>$O$2</f>
        <v>0.01</v>
      </c>
      <c r="J26" s="156">
        <f t="shared" si="6"/>
        <v>0.06202350000000001</v>
      </c>
      <c r="K26" s="10">
        <f t="shared" si="7"/>
        <v>1.575</v>
      </c>
      <c r="L26" s="10">
        <f t="shared" si="11"/>
        <v>158</v>
      </c>
      <c r="M26" s="45">
        <f t="shared" si="9"/>
        <v>0.010015750000000004</v>
      </c>
      <c r="N26" s="82">
        <v>160</v>
      </c>
      <c r="O26" s="42">
        <f t="shared" si="10"/>
        <v>0.009031499999999998</v>
      </c>
      <c r="P26" s="55"/>
      <c r="Q26" s="55"/>
      <c r="S26" s="14">
        <v>172</v>
      </c>
      <c r="T26" s="43">
        <v>1.725</v>
      </c>
      <c r="U26" s="64">
        <f t="shared" si="0"/>
        <v>0</v>
      </c>
      <c r="V26" s="65">
        <f t="shared" si="1"/>
        <v>0</v>
      </c>
      <c r="W26" s="66">
        <f t="shared" si="2"/>
        <v>0</v>
      </c>
      <c r="X26" s="14">
        <f t="shared" si="3"/>
        <v>0</v>
      </c>
      <c r="Y26" s="85"/>
      <c r="Z26" s="49">
        <f t="shared" si="4"/>
        <v>0</v>
      </c>
    </row>
    <row r="27" spans="2:26" ht="15">
      <c r="B27" s="14" t="s">
        <v>2</v>
      </c>
      <c r="C27" s="24" t="s">
        <v>1</v>
      </c>
      <c r="D27" s="24" t="s">
        <v>28</v>
      </c>
      <c r="E27" s="6"/>
      <c r="F27" s="24">
        <f>L6</f>
        <v>0.01</v>
      </c>
      <c r="G27" s="24">
        <f>L7</f>
        <v>155</v>
      </c>
      <c r="H27" s="46">
        <f t="shared" si="5"/>
        <v>1.55</v>
      </c>
      <c r="I27" s="49">
        <f>$O$2</f>
        <v>0.01</v>
      </c>
      <c r="J27" s="157">
        <f t="shared" si="6"/>
        <v>0.06102350000000001</v>
      </c>
      <c r="K27" s="148">
        <f t="shared" si="7"/>
        <v>1.55</v>
      </c>
      <c r="L27" s="148">
        <f t="shared" si="11"/>
        <v>155</v>
      </c>
      <c r="M27" s="46">
        <f t="shared" si="9"/>
        <v>0.009999999999999995</v>
      </c>
      <c r="N27" s="83">
        <v>152</v>
      </c>
      <c r="O27" s="43">
        <f t="shared" si="10"/>
        <v>0.010984250000000001</v>
      </c>
      <c r="P27" s="55"/>
      <c r="Q27" s="55"/>
      <c r="S27" s="14">
        <v>175</v>
      </c>
      <c r="T27" s="43">
        <v>1.75</v>
      </c>
      <c r="U27" s="64">
        <f t="shared" si="0"/>
        <v>0</v>
      </c>
      <c r="V27" s="65">
        <f t="shared" si="1"/>
        <v>0</v>
      </c>
      <c r="W27" s="66">
        <f t="shared" si="2"/>
        <v>0</v>
      </c>
      <c r="X27" s="14">
        <f t="shared" si="3"/>
        <v>0</v>
      </c>
      <c r="Y27" s="85"/>
      <c r="Z27" s="49">
        <f t="shared" si="4"/>
        <v>0</v>
      </c>
    </row>
    <row r="28" spans="2:26" ht="15">
      <c r="B28" s="14" t="s">
        <v>2</v>
      </c>
      <c r="C28" s="24" t="s">
        <v>1</v>
      </c>
      <c r="D28" s="24" t="s">
        <v>27</v>
      </c>
      <c r="E28" s="6"/>
      <c r="F28" s="24">
        <f>L9</f>
        <v>0.01</v>
      </c>
      <c r="G28" s="24">
        <f>L10</f>
        <v>155</v>
      </c>
      <c r="H28" s="46">
        <f t="shared" si="5"/>
        <v>1.55</v>
      </c>
      <c r="I28" s="49">
        <f>$O$2</f>
        <v>0.01</v>
      </c>
      <c r="J28" s="157">
        <f t="shared" si="6"/>
        <v>0.06102350000000001</v>
      </c>
      <c r="K28" s="148">
        <f t="shared" si="7"/>
        <v>1.55</v>
      </c>
      <c r="L28" s="148">
        <f t="shared" si="11"/>
        <v>155</v>
      </c>
      <c r="M28" s="46">
        <f t="shared" si="9"/>
        <v>0.009999999999999995</v>
      </c>
      <c r="N28" s="83">
        <v>152</v>
      </c>
      <c r="O28" s="43">
        <f t="shared" si="10"/>
        <v>0.010984250000000001</v>
      </c>
      <c r="P28" s="55"/>
      <c r="Q28" s="55"/>
      <c r="S28" s="14">
        <v>178</v>
      </c>
      <c r="T28" s="43">
        <v>1.775</v>
      </c>
      <c r="U28" s="64">
        <f t="shared" si="0"/>
        <v>0</v>
      </c>
      <c r="V28" s="65">
        <f t="shared" si="1"/>
        <v>0</v>
      </c>
      <c r="W28" s="66">
        <f t="shared" si="2"/>
        <v>0</v>
      </c>
      <c r="X28" s="14">
        <f t="shared" si="3"/>
        <v>0</v>
      </c>
      <c r="Y28" s="85"/>
      <c r="Z28" s="49">
        <f t="shared" si="4"/>
        <v>0</v>
      </c>
    </row>
    <row r="29" spans="2:26" ht="15.75" thickBot="1">
      <c r="B29" s="15" t="s">
        <v>2</v>
      </c>
      <c r="C29" s="12" t="s">
        <v>1</v>
      </c>
      <c r="D29" s="12" t="s">
        <v>26</v>
      </c>
      <c r="E29" s="11"/>
      <c r="F29" s="12">
        <f>L11</f>
        <v>0.009</v>
      </c>
      <c r="G29" s="12">
        <f>L12</f>
        <v>150</v>
      </c>
      <c r="H29" s="47">
        <f t="shared" si="5"/>
        <v>1.5</v>
      </c>
      <c r="I29" s="23">
        <f>$O$2</f>
        <v>0.01</v>
      </c>
      <c r="J29" s="158">
        <f t="shared" si="6"/>
        <v>0.058055</v>
      </c>
      <c r="K29" s="12">
        <f t="shared" si="7"/>
        <v>1.45</v>
      </c>
      <c r="L29" s="12">
        <f t="shared" si="11"/>
        <v>145</v>
      </c>
      <c r="M29" s="47">
        <f t="shared" si="9"/>
        <v>0.010968500000000006</v>
      </c>
      <c r="N29" s="84">
        <v>150</v>
      </c>
      <c r="O29" s="44">
        <f t="shared" si="10"/>
        <v>0.009000000000000001</v>
      </c>
      <c r="P29" s="55"/>
      <c r="Q29" s="55"/>
      <c r="S29" s="60">
        <v>180</v>
      </c>
      <c r="T29" s="61">
        <v>1.8</v>
      </c>
      <c r="U29" s="64">
        <f t="shared" si="0"/>
        <v>0</v>
      </c>
      <c r="V29" s="65">
        <f t="shared" si="1"/>
        <v>0</v>
      </c>
      <c r="W29" s="66">
        <f t="shared" si="2"/>
        <v>0</v>
      </c>
      <c r="X29" s="14">
        <f t="shared" si="3"/>
        <v>0</v>
      </c>
      <c r="Y29" s="85">
        <v>2</v>
      </c>
      <c r="Z29" s="49">
        <f t="shared" si="4"/>
        <v>2</v>
      </c>
    </row>
    <row r="30" spans="2:26" ht="15.75" thickTop="1">
      <c r="B30" s="13" t="s">
        <v>2</v>
      </c>
      <c r="C30" s="10" t="s">
        <v>0</v>
      </c>
      <c r="D30" s="10" t="s">
        <v>29</v>
      </c>
      <c r="E30" s="9"/>
      <c r="F30" s="10">
        <f>H4</f>
        <v>0.007</v>
      </c>
      <c r="G30" s="10">
        <f>H5</f>
        <v>190</v>
      </c>
      <c r="H30" s="45">
        <f t="shared" si="5"/>
        <v>1.9</v>
      </c>
      <c r="I30" s="51">
        <f>$O$3</f>
        <v>0.006</v>
      </c>
      <c r="J30" s="156">
        <f t="shared" si="6"/>
        <v>0.075803</v>
      </c>
      <c r="K30" s="10">
        <f t="shared" si="7"/>
        <v>1.925</v>
      </c>
      <c r="L30" s="10">
        <f t="shared" si="11"/>
        <v>192</v>
      </c>
      <c r="M30" s="45">
        <f t="shared" si="9"/>
        <v>0.00601575</v>
      </c>
      <c r="N30" s="82">
        <v>190</v>
      </c>
      <c r="O30" s="42">
        <f t="shared" si="10"/>
        <v>0.007000000000000006</v>
      </c>
      <c r="P30" s="55"/>
      <c r="Q30" s="55"/>
      <c r="S30" s="60">
        <v>182</v>
      </c>
      <c r="T30" s="61">
        <v>1.825</v>
      </c>
      <c r="U30" s="64">
        <f t="shared" si="0"/>
        <v>2</v>
      </c>
      <c r="V30" s="65">
        <f t="shared" si="1"/>
        <v>1</v>
      </c>
      <c r="W30" s="66">
        <f t="shared" si="2"/>
        <v>0</v>
      </c>
      <c r="X30" s="14">
        <f t="shared" si="3"/>
        <v>0</v>
      </c>
      <c r="Y30" s="85">
        <v>1</v>
      </c>
      <c r="Z30" s="49">
        <f t="shared" si="4"/>
        <v>3</v>
      </c>
    </row>
    <row r="31" spans="2:26" ht="15">
      <c r="B31" s="14" t="s">
        <v>2</v>
      </c>
      <c r="C31" s="24" t="s">
        <v>0</v>
      </c>
      <c r="D31" s="24" t="s">
        <v>28</v>
      </c>
      <c r="E31" s="6"/>
      <c r="F31" s="24">
        <f>H6</f>
        <v>0.006</v>
      </c>
      <c r="G31" s="24">
        <f>H7</f>
        <v>185</v>
      </c>
      <c r="H31" s="46">
        <f t="shared" si="5"/>
        <v>1.85</v>
      </c>
      <c r="I31" s="49">
        <f>$O$3</f>
        <v>0.006</v>
      </c>
      <c r="J31" s="157">
        <f t="shared" si="6"/>
        <v>0.07283450000000001</v>
      </c>
      <c r="K31" s="148">
        <f t="shared" si="7"/>
        <v>1.85</v>
      </c>
      <c r="L31" s="148">
        <f t="shared" si="11"/>
        <v>185</v>
      </c>
      <c r="M31" s="46">
        <f t="shared" si="9"/>
        <v>0.006000000000000005</v>
      </c>
      <c r="N31" s="83">
        <v>195</v>
      </c>
      <c r="O31" s="43">
        <f t="shared" si="10"/>
        <v>0.0020630000000000093</v>
      </c>
      <c r="P31" s="55"/>
      <c r="Q31" s="55"/>
      <c r="S31" s="60">
        <v>185</v>
      </c>
      <c r="T31" s="61">
        <v>1.85</v>
      </c>
      <c r="U31" s="64">
        <f t="shared" si="0"/>
        <v>2</v>
      </c>
      <c r="V31" s="65">
        <f t="shared" si="1"/>
        <v>2</v>
      </c>
      <c r="W31" s="66">
        <f t="shared" si="2"/>
        <v>2</v>
      </c>
      <c r="X31" s="14">
        <f t="shared" si="3"/>
        <v>0</v>
      </c>
      <c r="Y31" s="85"/>
      <c r="Z31" s="49">
        <f t="shared" si="4"/>
        <v>2</v>
      </c>
    </row>
    <row r="32" spans="2:26" ht="15">
      <c r="B32" s="14" t="s">
        <v>2</v>
      </c>
      <c r="C32" s="24" t="s">
        <v>0</v>
      </c>
      <c r="D32" s="24" t="s">
        <v>27</v>
      </c>
      <c r="E32" s="6"/>
      <c r="F32" s="24">
        <f>H9</f>
        <v>0.007</v>
      </c>
      <c r="G32" s="24">
        <f>H10</f>
        <v>185</v>
      </c>
      <c r="H32" s="46">
        <f t="shared" si="5"/>
        <v>1.85</v>
      </c>
      <c r="I32" s="49">
        <f>$O$3</f>
        <v>0.006</v>
      </c>
      <c r="J32" s="157">
        <f t="shared" si="6"/>
        <v>0.07383450000000001</v>
      </c>
      <c r="K32" s="148">
        <f t="shared" si="7"/>
        <v>1.875</v>
      </c>
      <c r="L32" s="148">
        <f t="shared" si="11"/>
        <v>188</v>
      </c>
      <c r="M32" s="46">
        <f t="shared" si="9"/>
        <v>0.006015750000000014</v>
      </c>
      <c r="N32" s="83">
        <v>190</v>
      </c>
      <c r="O32" s="43">
        <f t="shared" si="10"/>
        <v>0.005031500000000022</v>
      </c>
      <c r="P32" s="55"/>
      <c r="Q32" s="55"/>
      <c r="S32" s="60">
        <v>188</v>
      </c>
      <c r="T32" s="61">
        <v>1.875</v>
      </c>
      <c r="U32" s="64">
        <f t="shared" si="0"/>
        <v>0</v>
      </c>
      <c r="V32" s="65">
        <f t="shared" si="1"/>
        <v>1</v>
      </c>
      <c r="W32" s="66">
        <f t="shared" si="2"/>
        <v>0</v>
      </c>
      <c r="X32" s="14">
        <f t="shared" si="3"/>
        <v>0</v>
      </c>
      <c r="Y32" s="85"/>
      <c r="Z32" s="49">
        <f t="shared" si="4"/>
        <v>0</v>
      </c>
    </row>
    <row r="33" spans="2:26" ht="15.75" thickBot="1">
      <c r="B33" s="15" t="s">
        <v>2</v>
      </c>
      <c r="C33" s="12" t="s">
        <v>0</v>
      </c>
      <c r="D33" s="12" t="s">
        <v>26</v>
      </c>
      <c r="E33" s="11"/>
      <c r="F33" s="12">
        <f>H11</f>
        <v>0.007</v>
      </c>
      <c r="G33" s="12">
        <f>H12</f>
        <v>182</v>
      </c>
      <c r="H33" s="47">
        <f t="shared" si="5"/>
        <v>1.825</v>
      </c>
      <c r="I33" s="23">
        <f>$O$3</f>
        <v>0.006</v>
      </c>
      <c r="J33" s="158">
        <f t="shared" si="6"/>
        <v>0.07285025</v>
      </c>
      <c r="K33" s="12">
        <f t="shared" si="7"/>
        <v>1.85</v>
      </c>
      <c r="L33" s="12">
        <f t="shared" si="11"/>
        <v>185</v>
      </c>
      <c r="M33" s="47">
        <f t="shared" si="9"/>
        <v>0.00601575</v>
      </c>
      <c r="N33" s="84">
        <v>185</v>
      </c>
      <c r="O33" s="44">
        <f t="shared" si="10"/>
        <v>0.00601575</v>
      </c>
      <c r="P33" s="55"/>
      <c r="Q33" s="55"/>
      <c r="S33" s="60">
        <v>190</v>
      </c>
      <c r="T33" s="61">
        <v>1.9</v>
      </c>
      <c r="U33" s="64">
        <f t="shared" si="0"/>
        <v>2</v>
      </c>
      <c r="V33" s="65">
        <f t="shared" si="1"/>
        <v>0</v>
      </c>
      <c r="W33" s="66">
        <f t="shared" si="2"/>
        <v>4</v>
      </c>
      <c r="X33" s="14">
        <f t="shared" si="3"/>
        <v>2</v>
      </c>
      <c r="Y33" s="85"/>
      <c r="Z33" s="49">
        <f t="shared" si="4"/>
        <v>2</v>
      </c>
    </row>
    <row r="34" spans="19:26" ht="15.75" thickTop="1">
      <c r="S34" s="60">
        <v>192</v>
      </c>
      <c r="T34" s="61">
        <v>1.925</v>
      </c>
      <c r="U34" s="64">
        <f t="shared" si="0"/>
        <v>2</v>
      </c>
      <c r="V34" s="65">
        <f t="shared" si="1"/>
        <v>4</v>
      </c>
      <c r="W34" s="66">
        <f t="shared" si="2"/>
        <v>0</v>
      </c>
      <c r="X34" s="14">
        <f t="shared" si="3"/>
        <v>0</v>
      </c>
      <c r="Y34" s="85"/>
      <c r="Z34" s="49">
        <f t="shared" si="4"/>
        <v>2</v>
      </c>
    </row>
    <row r="35" spans="10:26" ht="15.75" thickBot="1">
      <c r="J35" s="93"/>
      <c r="L35" s="149"/>
      <c r="S35" s="62">
        <v>195</v>
      </c>
      <c r="T35" s="63">
        <v>1.95</v>
      </c>
      <c r="U35" s="67">
        <f t="shared" si="0"/>
        <v>0</v>
      </c>
      <c r="V35" s="68">
        <f t="shared" si="1"/>
        <v>0</v>
      </c>
      <c r="W35" s="69">
        <f t="shared" si="2"/>
        <v>2</v>
      </c>
      <c r="X35" s="15">
        <f t="shared" si="3"/>
        <v>2</v>
      </c>
      <c r="Y35" s="86"/>
      <c r="Z35" s="23">
        <f t="shared" si="4"/>
        <v>0</v>
      </c>
    </row>
    <row r="36" spans="21:26" ht="15.75" thickTop="1">
      <c r="U36" s="25">
        <f>SUM(U5:U35)</f>
        <v>16</v>
      </c>
      <c r="V36" s="25">
        <f>SUM(V5:V35)</f>
        <v>16</v>
      </c>
      <c r="W36" s="25">
        <f>SUM(W5:W35)</f>
        <v>16</v>
      </c>
      <c r="X36" s="25">
        <f t="shared" si="3"/>
        <v>0</v>
      </c>
      <c r="Y36" s="25">
        <f>SUM(Y5:Y35)</f>
        <v>10</v>
      </c>
      <c r="Z36" s="25">
        <f>SUM(Z5:Z35)</f>
        <v>26</v>
      </c>
    </row>
    <row r="40" spans="11:12" ht="15">
      <c r="K40"/>
      <c r="L40"/>
    </row>
    <row r="41" ht="15">
      <c r="L41"/>
    </row>
    <row r="42" ht="15">
      <c r="L42"/>
    </row>
    <row r="43" ht="15">
      <c r="L43"/>
    </row>
    <row r="44" ht="15">
      <c r="L44"/>
    </row>
    <row r="45" ht="15">
      <c r="L45"/>
    </row>
    <row r="46" ht="15">
      <c r="L46"/>
    </row>
    <row r="47" ht="15">
      <c r="L47"/>
    </row>
    <row r="48" ht="15">
      <c r="L48"/>
    </row>
    <row r="49" ht="15">
      <c r="L49"/>
    </row>
    <row r="50" ht="15">
      <c r="L50"/>
    </row>
    <row r="51" ht="15">
      <c r="L51"/>
    </row>
    <row r="52" ht="15">
      <c r="L52"/>
    </row>
    <row r="53" ht="15">
      <c r="L53"/>
    </row>
    <row r="54" ht="15">
      <c r="L54"/>
    </row>
    <row r="55" ht="15">
      <c r="L55"/>
    </row>
    <row r="56" ht="15">
      <c r="L56"/>
    </row>
    <row r="57" ht="15">
      <c r="L57"/>
    </row>
    <row r="58" ht="15">
      <c r="L58"/>
    </row>
    <row r="59" ht="15">
      <c r="L59"/>
    </row>
    <row r="60" ht="15">
      <c r="L60"/>
    </row>
    <row r="61" ht="15">
      <c r="L61"/>
    </row>
    <row r="62" ht="15">
      <c r="L62"/>
    </row>
    <row r="63" ht="15">
      <c r="L63"/>
    </row>
    <row r="64" ht="15">
      <c r="L64"/>
    </row>
    <row r="65" ht="15">
      <c r="L65"/>
    </row>
    <row r="66" ht="15">
      <c r="L66"/>
    </row>
    <row r="67" ht="15">
      <c r="L67"/>
    </row>
    <row r="68" ht="15">
      <c r="L68"/>
    </row>
    <row r="69" ht="15">
      <c r="L69"/>
    </row>
    <row r="70" ht="15">
      <c r="L70"/>
    </row>
    <row r="71" ht="15">
      <c r="L71"/>
    </row>
  </sheetData>
  <sheetProtection sheet="1" objects="1" scenarios="1"/>
  <mergeCells count="8">
    <mergeCell ref="K16:L16"/>
    <mergeCell ref="C1:E1"/>
    <mergeCell ref="I1:K1"/>
    <mergeCell ref="F13:H13"/>
    <mergeCell ref="N10:O11"/>
    <mergeCell ref="M16:M17"/>
    <mergeCell ref="N16:N17"/>
    <mergeCell ref="O16:O17"/>
  </mergeCells>
  <conditionalFormatting sqref="R19">
    <cfRule type="colorScale" priority="31">
      <colorScale>
        <cfvo type="min" val="0"/>
        <cfvo type="percentile" val="50"/>
        <cfvo type="max" val="0"/>
        <color rgb="FFF8696B"/>
        <color rgb="FFFFEB84"/>
        <color rgb="FF63BE7B"/>
      </colorScale>
    </cfRule>
  </conditionalFormatting>
  <conditionalFormatting sqref="N18:N33">
    <cfRule type="expression" priority="17" dxfId="10">
      <formula>N18&lt;&gt;L18</formula>
    </cfRule>
  </conditionalFormatting>
  <conditionalFormatting sqref="M18:M33">
    <cfRule type="expression" priority="44" dxfId="1">
      <formula>M18-I18&lt;(-1*$O$4)</formula>
    </cfRule>
    <cfRule type="expression" priority="45" dxfId="0">
      <formula>M18-I18&gt;$O$4</formula>
    </cfRule>
  </conditionalFormatting>
  <conditionalFormatting sqref="O18:Q33">
    <cfRule type="expression" priority="46" dxfId="1">
      <formula>O18-I18&lt;(-1*$O$4)</formula>
    </cfRule>
    <cfRule type="expression" priority="47" dxfId="0">
      <formula>O18-I18&gt;$O$4</formula>
    </cfRule>
  </conditionalFormatting>
  <conditionalFormatting sqref="F18:F33">
    <cfRule type="expression" priority="1" dxfId="0" stopIfTrue="1">
      <formula>(I18-F18)&lt;(-1*$O$4)</formula>
    </cfRule>
    <cfRule type="expression" priority="2" dxfId="17" stopIfTrue="1">
      <formula>ABS(F18-I18)&lt;(1*$O$4)</formula>
    </cfRule>
    <cfRule type="expression" priority="3" dxfId="16" stopIfTrue="1">
      <formula>(I18-F18)&gt;(1*$O$4)</formula>
    </cfRule>
  </conditionalFormatting>
  <printOptions gridLines="1"/>
  <pageMargins left="0.31496062992125984" right="0.2755905511811024" top="0.7480314960629921" bottom="0.7480314960629921" header="0.31496062992125984" footer="0.31496062992125984"/>
  <pageSetup fitToHeight="1" fitToWidth="1" horizontalDpi="600" verticalDpi="600" orientation="landscape" paperSize="9" scale="46" r:id="rId3"/>
  <legacyDrawing r:id="rId2"/>
</worksheet>
</file>

<file path=xl/worksheets/sheet3.xml><?xml version="1.0" encoding="utf-8"?>
<worksheet xmlns="http://schemas.openxmlformats.org/spreadsheetml/2006/main" xmlns:r="http://schemas.openxmlformats.org/officeDocument/2006/relationships">
  <dimension ref="A1:AA34"/>
  <sheetViews>
    <sheetView workbookViewId="0" topLeftCell="A1">
      <selection activeCell="E34" sqref="E34"/>
    </sheetView>
  </sheetViews>
  <sheetFormatPr defaultColWidth="9.140625" defaultRowHeight="15"/>
  <cols>
    <col min="8" max="8" width="13.57421875" style="0" customWidth="1"/>
    <col min="10" max="23" width="5.28125" style="0" customWidth="1"/>
    <col min="24" max="27" width="6.57421875" style="0" customWidth="1"/>
    <col min="29" max="29" width="8.421875" style="0" customWidth="1"/>
  </cols>
  <sheetData>
    <row r="1" ht="27">
      <c r="A1" s="89"/>
    </row>
    <row r="2" ht="15.75" thickBot="1"/>
    <row r="3" spans="14:17" ht="15.75" thickTop="1">
      <c r="N3" s="111"/>
      <c r="O3" s="112" t="s">
        <v>4</v>
      </c>
      <c r="P3" s="112"/>
      <c r="Q3" s="113"/>
    </row>
    <row r="4" spans="14:17" ht="15.75" thickBot="1">
      <c r="N4" s="114"/>
      <c r="O4" s="115" t="s">
        <v>11</v>
      </c>
      <c r="P4" s="115" t="s">
        <v>7</v>
      </c>
      <c r="Q4" s="116"/>
    </row>
    <row r="5" spans="14:17" ht="15.75" thickTop="1">
      <c r="N5" s="114" t="s">
        <v>4</v>
      </c>
      <c r="O5" s="117">
        <v>0.23</v>
      </c>
      <c r="P5" s="118" t="s">
        <v>22</v>
      </c>
      <c r="Q5" s="119" t="s">
        <v>29</v>
      </c>
    </row>
    <row r="6" spans="14:17" ht="15.75" thickBot="1">
      <c r="N6" s="114" t="s">
        <v>5</v>
      </c>
      <c r="O6" s="120">
        <v>160</v>
      </c>
      <c r="P6" s="121">
        <v>155</v>
      </c>
      <c r="Q6" s="122"/>
    </row>
    <row r="7" spans="14:17" ht="15">
      <c r="N7" s="114" t="s">
        <v>4</v>
      </c>
      <c r="O7" s="123">
        <v>0.24</v>
      </c>
      <c r="P7" s="124" t="s">
        <v>22</v>
      </c>
      <c r="Q7" s="122" t="s">
        <v>28</v>
      </c>
    </row>
    <row r="8" spans="14:17" ht="15.75" thickBot="1">
      <c r="N8" s="114" t="s">
        <v>5</v>
      </c>
      <c r="O8" s="120">
        <v>155</v>
      </c>
      <c r="P8" s="121">
        <v>152</v>
      </c>
      <c r="Q8" s="122"/>
    </row>
    <row r="9" spans="14:17" ht="15.75" thickBot="1">
      <c r="N9" s="125"/>
      <c r="O9" s="126"/>
      <c r="P9" s="127"/>
      <c r="Q9" s="128"/>
    </row>
    <row r="10" ht="15.75" thickTop="1"/>
    <row r="14" spans="14:27" ht="15.75" thickBot="1">
      <c r="N14" s="90"/>
      <c r="O14" s="90"/>
      <c r="P14" s="90"/>
      <c r="Q14" s="90"/>
      <c r="R14" s="90"/>
      <c r="S14" s="90"/>
      <c r="T14" s="91"/>
      <c r="U14" s="91"/>
      <c r="V14" s="92"/>
      <c r="W14" s="163"/>
      <c r="X14" s="163"/>
      <c r="Y14" s="90"/>
      <c r="Z14" s="52"/>
      <c r="AA14" s="91"/>
    </row>
    <row r="15" spans="10:27" ht="42.75" customHeight="1" thickTop="1">
      <c r="J15" s="129"/>
      <c r="K15" s="130"/>
      <c r="L15" s="130"/>
      <c r="M15" s="130"/>
      <c r="N15" s="130" t="s">
        <v>8</v>
      </c>
      <c r="O15" s="131" t="s">
        <v>10</v>
      </c>
      <c r="P15" s="132" t="s">
        <v>15</v>
      </c>
      <c r="Q15" s="133" t="s">
        <v>9</v>
      </c>
      <c r="R15" s="134" t="s">
        <v>43</v>
      </c>
      <c r="S15" s="177" t="s">
        <v>16</v>
      </c>
      <c r="T15" s="177"/>
      <c r="U15" s="179" t="s">
        <v>12</v>
      </c>
      <c r="V15" s="178" t="s">
        <v>54</v>
      </c>
      <c r="W15" s="180" t="s">
        <v>55</v>
      </c>
      <c r="X15" s="91"/>
      <c r="Y15" s="91"/>
      <c r="Z15" s="52"/>
      <c r="AA15" s="91"/>
    </row>
    <row r="16" spans="10:27" ht="15.75" thickBot="1">
      <c r="J16" s="135"/>
      <c r="K16" s="98"/>
      <c r="L16" s="98"/>
      <c r="M16" s="98"/>
      <c r="N16" s="99" t="s">
        <v>4</v>
      </c>
      <c r="O16" s="99" t="s">
        <v>5</v>
      </c>
      <c r="P16" s="99"/>
      <c r="Q16" s="100" t="s">
        <v>6</v>
      </c>
      <c r="R16" s="101" t="s">
        <v>7</v>
      </c>
      <c r="S16" s="99" t="s">
        <v>17</v>
      </c>
      <c r="T16" s="99" t="s">
        <v>13</v>
      </c>
      <c r="U16" s="174"/>
      <c r="V16" s="176"/>
      <c r="W16" s="181"/>
      <c r="X16" s="91"/>
      <c r="Y16" s="93"/>
      <c r="Z16" s="94"/>
      <c r="AA16" s="93"/>
    </row>
    <row r="17" spans="10:27" ht="15.75" thickTop="1">
      <c r="J17" s="136" t="s">
        <v>3</v>
      </c>
      <c r="K17" s="102" t="s">
        <v>1</v>
      </c>
      <c r="L17" s="102" t="s">
        <v>29</v>
      </c>
      <c r="M17" s="103"/>
      <c r="N17" s="102">
        <v>0.23</v>
      </c>
      <c r="O17" s="102">
        <v>160</v>
      </c>
      <c r="P17" s="104">
        <v>1.6</v>
      </c>
      <c r="Q17" s="105">
        <v>0.25</v>
      </c>
      <c r="R17" s="106">
        <v>1.58</v>
      </c>
      <c r="S17" s="102">
        <v>1.575</v>
      </c>
      <c r="T17" s="102">
        <v>158</v>
      </c>
      <c r="U17" s="104">
        <v>0.2550000000000001</v>
      </c>
      <c r="V17" s="107">
        <v>155</v>
      </c>
      <c r="W17" s="137">
        <v>0.28</v>
      </c>
      <c r="X17" s="91"/>
      <c r="Y17" s="93"/>
      <c r="Z17" s="94"/>
      <c r="AA17" s="93"/>
    </row>
    <row r="18" spans="10:27" ht="15">
      <c r="J18" s="138" t="s">
        <v>3</v>
      </c>
      <c r="K18" s="96" t="s">
        <v>1</v>
      </c>
      <c r="L18" s="96" t="s">
        <v>28</v>
      </c>
      <c r="M18" s="95"/>
      <c r="N18" s="96">
        <v>0.24</v>
      </c>
      <c r="O18" s="96">
        <v>155</v>
      </c>
      <c r="P18" s="108">
        <v>1.55</v>
      </c>
      <c r="Q18" s="97">
        <v>0.25</v>
      </c>
      <c r="R18" s="109">
        <v>1.54</v>
      </c>
      <c r="S18" s="96">
        <v>1.525</v>
      </c>
      <c r="T18" s="96">
        <v>152</v>
      </c>
      <c r="U18" s="108">
        <v>0.2650000000000001</v>
      </c>
      <c r="V18" s="110">
        <v>152</v>
      </c>
      <c r="W18" s="139">
        <v>0.2650000000000001</v>
      </c>
      <c r="X18" s="91"/>
      <c r="Y18" s="93"/>
      <c r="Z18" s="94"/>
      <c r="AA18" s="93"/>
    </row>
    <row r="19" spans="10:27" ht="15">
      <c r="J19" s="138" t="s">
        <v>3</v>
      </c>
      <c r="K19" s="96" t="s">
        <v>1</v>
      </c>
      <c r="L19" s="96" t="s">
        <v>27</v>
      </c>
      <c r="M19" s="95"/>
      <c r="N19" s="96">
        <v>0.22</v>
      </c>
      <c r="O19" s="96">
        <v>158</v>
      </c>
      <c r="P19" s="108">
        <v>1.575</v>
      </c>
      <c r="Q19" s="97">
        <v>0.25</v>
      </c>
      <c r="R19" s="109">
        <v>1.545</v>
      </c>
      <c r="S19" s="96">
        <v>1.525</v>
      </c>
      <c r="T19" s="96">
        <v>152</v>
      </c>
      <c r="U19" s="108">
        <v>0.27</v>
      </c>
      <c r="V19" s="110">
        <v>152</v>
      </c>
      <c r="W19" s="139">
        <v>0.27</v>
      </c>
      <c r="X19" s="91"/>
      <c r="Y19" s="93"/>
      <c r="Z19" s="94"/>
      <c r="AA19" s="93"/>
    </row>
    <row r="20" spans="10:23" ht="15.75" thickBot="1">
      <c r="J20" s="140" t="s">
        <v>3</v>
      </c>
      <c r="K20" s="141" t="s">
        <v>1</v>
      </c>
      <c r="L20" s="141" t="s">
        <v>26</v>
      </c>
      <c r="M20" s="142"/>
      <c r="N20" s="141">
        <v>0.21</v>
      </c>
      <c r="O20" s="141">
        <v>158</v>
      </c>
      <c r="P20" s="143">
        <v>1.575</v>
      </c>
      <c r="Q20" s="144">
        <v>0.25</v>
      </c>
      <c r="R20" s="145">
        <v>1.535</v>
      </c>
      <c r="S20" s="141">
        <v>1.525</v>
      </c>
      <c r="T20" s="141">
        <v>152</v>
      </c>
      <c r="U20" s="143">
        <v>0.26</v>
      </c>
      <c r="V20" s="146">
        <v>152</v>
      </c>
      <c r="W20" s="147">
        <v>0.26</v>
      </c>
    </row>
    <row r="21" ht="15.75" thickTop="1"/>
    <row r="34" ht="15">
      <c r="B34" s="150" t="s">
        <v>49</v>
      </c>
    </row>
  </sheetData>
  <mergeCells count="5">
    <mergeCell ref="W14:X14"/>
    <mergeCell ref="S15:T15"/>
    <mergeCell ref="V15:V16"/>
    <mergeCell ref="U15:U16"/>
    <mergeCell ref="W15:W16"/>
  </mergeCells>
  <conditionalFormatting sqref="R17:R19">
    <cfRule type="expression" priority="20" dxfId="0">
      <formula>(U17-R17)&lt;$O$4</formula>
    </cfRule>
    <cfRule type="expression" priority="21" dxfId="4">
      <formula>(U17-R17)&gt;$O$4</formula>
    </cfRule>
  </conditionalFormatting>
  <conditionalFormatting sqref="Z16:Z19">
    <cfRule type="expression" priority="19" dxfId="10">
      <formula>Z16&lt;&gt;X16</formula>
    </cfRule>
  </conditionalFormatting>
  <conditionalFormatting sqref="N17:N20">
    <cfRule type="expression" priority="6" dxfId="0">
      <formula>(Q17-N17)&lt;$O$4</formula>
    </cfRule>
    <cfRule type="expression" priority="7" dxfId="4">
      <formula>(Q17-N17)&gt;$O$4</formula>
    </cfRule>
  </conditionalFormatting>
  <conditionalFormatting sqref="V17:V20">
    <cfRule type="expression" priority="5" dxfId="10">
      <formula>V17&lt;&gt;T17</formula>
    </cfRule>
  </conditionalFormatting>
  <conditionalFormatting sqref="U17:U20">
    <cfRule type="expression" priority="3" dxfId="1">
      <formula>U17-Q17&lt;(-1*$O$4)</formula>
    </cfRule>
    <cfRule type="expression" priority="4" dxfId="0">
      <formula>U17-Q17&gt;$O$4</formula>
    </cfRule>
  </conditionalFormatting>
  <conditionalFormatting sqref="W17:W20">
    <cfRule type="expression" priority="1" dxfId="1">
      <formula>W17-Q17&lt;(-1*$O$4)</formula>
    </cfRule>
    <cfRule type="expression" priority="2" dxfId="0">
      <formula>W17-Q17&gt;$O$4</formula>
    </cfRule>
  </conditionalFormatting>
  <conditionalFormatting sqref="R16">
    <cfRule type="expression" priority="24" dxfId="0">
      <formula>(U15-R16)&lt;$O$4</formula>
    </cfRule>
    <cfRule type="expression" priority="25" dxfId="4">
      <formula>(U15-R16)&gt;$O$4</formula>
    </cfRule>
  </conditionalFormatting>
  <conditionalFormatting sqref="Y16:Y19">
    <cfRule type="expression" priority="26" dxfId="1">
      <formula>Y16-U15&lt;(-1*$O$4)</formula>
    </cfRule>
    <cfRule type="expression" priority="27" dxfId="0">
      <formula>Y16-U15&gt;$O$4</formula>
    </cfRule>
  </conditionalFormatting>
  <conditionalFormatting sqref="AA16:AA19">
    <cfRule type="expression" priority="28" dxfId="1">
      <formula>AA16-U15&lt;(-1*$O$4)</formula>
    </cfRule>
    <cfRule type="expression" priority="29" dxfId="0">
      <formula>AA16-U15&gt;$O$4</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Challenge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2009-11-14T16:06:53Z</cp:lastPrinted>
  <dcterms:created xsi:type="dcterms:W3CDTF">2009-10-21T20:45:37Z</dcterms:created>
  <dcterms:modified xsi:type="dcterms:W3CDTF">2011-10-16T17:17:58Z</dcterms:modified>
  <cp:category/>
  <cp:version/>
  <cp:contentType/>
  <cp:contentStatus/>
</cp:coreProperties>
</file>